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7.xml" ContentType="application/vnd.openxmlformats-officedocument.spreadsheetml.worksheet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comments1.xml" ContentType="application/vnd.openxmlformats-officedocument.spreadsheetml.comments+xml"/>
  <Override PartName="/xl/externalLinks/externalLink2.xml" ContentType="application/vnd.openxmlformats-officedocument.spreadsheetml.externalLink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C:\Users\Jose Perez\Dropbox\JOSE C PEREZ CORTES\2020\Paz de Ariporo\"/>
    </mc:Choice>
  </mc:AlternateContent>
  <bookViews>
    <workbookView xWindow="0" yWindow="0" windowWidth="20490" windowHeight="7455" firstSheet="1" activeTab="1"/>
  </bookViews>
  <sheets>
    <sheet name="POAI 2020" sheetId="28" r:id="rId1"/>
    <sheet name="PLAN INDICATIVO PDD 2020-2023" sheetId="6" r:id="rId2"/>
    <sheet name="2020" sheetId="25" r:id="rId3"/>
    <sheet name="2021" sheetId="22" r:id="rId4"/>
    <sheet name="2022" sheetId="24" r:id="rId5"/>
    <sheet name="2023" sheetId="23" r:id="rId6"/>
    <sheet name="Total Cuatrenio" sheetId="27" r:id="rId7"/>
  </sheets>
  <externalReferences>
    <externalReference r:id="rId8"/>
    <externalReference r:id="rId9"/>
  </externalReferences>
  <definedNames>
    <definedName name="_xlnm._FilterDatabase" localSheetId="2" hidden="1">'2020'!$A$1:$I$113</definedName>
    <definedName name="_xlnm._FilterDatabase" localSheetId="3" hidden="1">'2021'!$A$1:$J$114</definedName>
    <definedName name="_xlnm._FilterDatabase" localSheetId="4" hidden="1">'2022'!$A$1:$J$115</definedName>
    <definedName name="_xlnm._FilterDatabase" localSheetId="5" hidden="1">'2023'!$A$1:$J$115</definedName>
    <definedName name="_xlnm._FilterDatabase" localSheetId="1" hidden="1">'PLAN INDICATIVO PDD 2020-2023'!$A$3:$BB$291</definedName>
    <definedName name="_xlnm._FilterDatabase" localSheetId="0" hidden="1">'POAI 2020'!$A$1:$CN$229</definedName>
    <definedName name="_xlnm._FilterDatabase" localSheetId="6" hidden="1">'Total Cuatrenio'!$A$1:$J$111</definedName>
    <definedName name="_Toc32242278" localSheetId="1">'PLAN INDICATIVO PDD 2020-2023'!#REF!</definedName>
    <definedName name="_Toc32917441" localSheetId="1">'PLAN INDICATIVO PDD 2020-2023'!#REF!</definedName>
    <definedName name="_Toc33824000" localSheetId="1">'PLAN INDICATIVO PDD 2020-2023'!#REF!</definedName>
    <definedName name="_Toc33824001" localSheetId="1">'PLAN INDICATIVO PDD 2020-2023'!#REF!</definedName>
    <definedName name="_Toc33824002" localSheetId="1">'PLAN INDICATIVO PDD 2020-2023'!#REF!</definedName>
    <definedName name="_Toc33824003" localSheetId="1">'PLAN INDICATIVO PDD 2020-2023'!#REF!</definedName>
    <definedName name="_Toc33824004" localSheetId="1">'PLAN INDICATIVO PDD 2020-2023'!#REF!</definedName>
    <definedName name="_Toc33824005" localSheetId="1">'PLAN INDICATIVO PDD 2020-2023'!#REF!</definedName>
    <definedName name="_Toc33824006" localSheetId="1">'PLAN INDICATIVO PDD 2020-2023'!#REF!</definedName>
    <definedName name="_Toc33824008" localSheetId="1">'PLAN INDICATIVO PDD 2020-2023'!#REF!</definedName>
    <definedName name="_Toc33824010" localSheetId="1">'PLAN INDICATIVO PDD 2020-2023'!#REF!</definedName>
    <definedName name="_Toc33824016" localSheetId="1">'PLAN INDICATIVO PDD 2020-2023'!#REF!</definedName>
    <definedName name="_Toc33824019" localSheetId="1">'PLAN INDICATIVO PDD 2020-2023'!#REF!</definedName>
    <definedName name="_Toc33824024" localSheetId="1">'PLAN INDICATIVO PDD 2020-2023'!#REF!</definedName>
    <definedName name="_Toc38099997" localSheetId="1">'PLAN INDICATIVO PDD 2020-2023'!#REF!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268" i="6" l="1"/>
  <c r="X172" i="6"/>
  <c r="X129" i="6"/>
  <c r="X127" i="6"/>
  <c r="X94" i="6"/>
  <c r="X58" i="6"/>
  <c r="X14" i="6"/>
  <c r="AL4" i="6" l="1"/>
  <c r="AL47" i="6"/>
  <c r="Z251" i="6"/>
  <c r="AE251" i="6" s="1"/>
  <c r="Z250" i="6"/>
  <c r="B106" i="27"/>
  <c r="B105" i="27"/>
  <c r="B103" i="27"/>
  <c r="B102" i="27" s="1"/>
  <c r="B100" i="27"/>
  <c r="B99" i="27"/>
  <c r="B97" i="27"/>
  <c r="B95" i="27"/>
  <c r="B93" i="27"/>
  <c r="B91" i="27"/>
  <c r="B90" i="27"/>
  <c r="B88" i="27"/>
  <c r="B86" i="27"/>
  <c r="B84" i="27"/>
  <c r="B82" i="27"/>
  <c r="B81" i="27" s="1"/>
  <c r="B80" i="27" s="1"/>
  <c r="B78" i="27"/>
  <c r="B76" i="27"/>
  <c r="B74" i="27"/>
  <c r="B72" i="27"/>
  <c r="B69" i="27"/>
  <c r="B66" i="27"/>
  <c r="B65" i="27" s="1"/>
  <c r="B64" i="27" s="1"/>
  <c r="B62" i="27"/>
  <c r="B58" i="27"/>
  <c r="B56" i="27"/>
  <c r="B53" i="27"/>
  <c r="B52" i="27"/>
  <c r="B42" i="27"/>
  <c r="B41" i="27" s="1"/>
  <c r="B38" i="27"/>
  <c r="B37" i="27"/>
  <c r="B34" i="27"/>
  <c r="B33" i="27" s="1"/>
  <c r="B27" i="27"/>
  <c r="B24" i="27"/>
  <c r="B23" i="27" s="1"/>
  <c r="B20" i="27"/>
  <c r="B15" i="27"/>
  <c r="B14" i="27" s="1"/>
  <c r="B2" i="27" s="1"/>
  <c r="B12" i="27"/>
  <c r="B10" i="27"/>
  <c r="B8" i="27"/>
  <c r="B6" i="27"/>
  <c r="B3" i="27" s="1"/>
  <c r="B4" i="27"/>
  <c r="H108" i="23"/>
  <c r="G108" i="23"/>
  <c r="F108" i="23"/>
  <c r="E108" i="23"/>
  <c r="D108" i="23"/>
  <c r="C108" i="23"/>
  <c r="H107" i="23"/>
  <c r="G107" i="23"/>
  <c r="F107" i="23"/>
  <c r="E107" i="23"/>
  <c r="D107" i="23"/>
  <c r="C107" i="23"/>
  <c r="B106" i="23"/>
  <c r="B105" i="23"/>
  <c r="H104" i="23"/>
  <c r="H103" i="23" s="1"/>
  <c r="H102" i="23" s="1"/>
  <c r="G104" i="23"/>
  <c r="G103" i="23" s="1"/>
  <c r="G102" i="23" s="1"/>
  <c r="F104" i="23"/>
  <c r="F103" i="23" s="1"/>
  <c r="F102" i="23" s="1"/>
  <c r="E104" i="23"/>
  <c r="E103" i="23" s="1"/>
  <c r="E102" i="23" s="1"/>
  <c r="D104" i="23"/>
  <c r="D103" i="23" s="1"/>
  <c r="D102" i="23" s="1"/>
  <c r="C104" i="23"/>
  <c r="C103" i="23" s="1"/>
  <c r="C102" i="23" s="1"/>
  <c r="B103" i="23"/>
  <c r="B102" i="23"/>
  <c r="H101" i="23"/>
  <c r="H100" i="23" s="1"/>
  <c r="H99" i="23" s="1"/>
  <c r="G101" i="23"/>
  <c r="G100" i="23" s="1"/>
  <c r="G99" i="23" s="1"/>
  <c r="F101" i="23"/>
  <c r="F100" i="23" s="1"/>
  <c r="F99" i="23" s="1"/>
  <c r="E101" i="23"/>
  <c r="E100" i="23" s="1"/>
  <c r="E99" i="23" s="1"/>
  <c r="D101" i="23"/>
  <c r="D100" i="23" s="1"/>
  <c r="D99" i="23" s="1"/>
  <c r="C101" i="23"/>
  <c r="C100" i="23" s="1"/>
  <c r="C99" i="23" s="1"/>
  <c r="B100" i="23"/>
  <c r="B99" i="23"/>
  <c r="H98" i="23"/>
  <c r="H97" i="23" s="1"/>
  <c r="G98" i="23"/>
  <c r="G97" i="23" s="1"/>
  <c r="F98" i="23"/>
  <c r="F97" i="23" s="1"/>
  <c r="E98" i="23"/>
  <c r="E97" i="23" s="1"/>
  <c r="D98" i="23"/>
  <c r="D97" i="23" s="1"/>
  <c r="C98" i="23"/>
  <c r="C97" i="23" s="1"/>
  <c r="B97" i="23"/>
  <c r="H96" i="23"/>
  <c r="H95" i="23" s="1"/>
  <c r="G96" i="23"/>
  <c r="F96" i="23"/>
  <c r="F95" i="23" s="1"/>
  <c r="E96" i="23"/>
  <c r="E95" i="23" s="1"/>
  <c r="D96" i="23"/>
  <c r="D95" i="23" s="1"/>
  <c r="C96" i="23"/>
  <c r="C95" i="23" s="1"/>
  <c r="B95" i="23"/>
  <c r="B90" i="23" s="1"/>
  <c r="H94" i="23"/>
  <c r="H93" i="23" s="1"/>
  <c r="G94" i="23"/>
  <c r="G93" i="23" s="1"/>
  <c r="F94" i="23"/>
  <c r="F93" i="23" s="1"/>
  <c r="E94" i="23"/>
  <c r="E93" i="23" s="1"/>
  <c r="D94" i="23"/>
  <c r="D93" i="23" s="1"/>
  <c r="C94" i="23"/>
  <c r="C93" i="23" s="1"/>
  <c r="B93" i="23"/>
  <c r="H92" i="23"/>
  <c r="H91" i="23" s="1"/>
  <c r="G92" i="23"/>
  <c r="G91" i="23" s="1"/>
  <c r="F92" i="23"/>
  <c r="F91" i="23" s="1"/>
  <c r="E92" i="23"/>
  <c r="E91" i="23" s="1"/>
  <c r="D92" i="23"/>
  <c r="D91" i="23" s="1"/>
  <c r="C92" i="23"/>
  <c r="C91" i="23" s="1"/>
  <c r="B91" i="23"/>
  <c r="H89" i="23"/>
  <c r="H88" i="23" s="1"/>
  <c r="G89" i="23"/>
  <c r="G88" i="23" s="1"/>
  <c r="F89" i="23"/>
  <c r="F88" i="23" s="1"/>
  <c r="E89" i="23"/>
  <c r="E88" i="23" s="1"/>
  <c r="D89" i="23"/>
  <c r="D88" i="23" s="1"/>
  <c r="C89" i="23"/>
  <c r="C88" i="23" s="1"/>
  <c r="B88" i="23"/>
  <c r="H87" i="23"/>
  <c r="H86" i="23" s="1"/>
  <c r="G87" i="23"/>
  <c r="G86" i="23" s="1"/>
  <c r="F87" i="23"/>
  <c r="F86" i="23" s="1"/>
  <c r="E87" i="23"/>
  <c r="E86" i="23" s="1"/>
  <c r="D87" i="23"/>
  <c r="D86" i="23" s="1"/>
  <c r="C87" i="23"/>
  <c r="C86" i="23" s="1"/>
  <c r="B86" i="23"/>
  <c r="H85" i="23"/>
  <c r="H84" i="23" s="1"/>
  <c r="G85" i="23"/>
  <c r="G84" i="23" s="1"/>
  <c r="F85" i="23"/>
  <c r="F84" i="23" s="1"/>
  <c r="E85" i="23"/>
  <c r="E84" i="23" s="1"/>
  <c r="D85" i="23"/>
  <c r="D84" i="23" s="1"/>
  <c r="C85" i="23"/>
  <c r="C84" i="23" s="1"/>
  <c r="B84" i="23"/>
  <c r="H83" i="23"/>
  <c r="H82" i="23" s="1"/>
  <c r="G83" i="23"/>
  <c r="G82" i="23" s="1"/>
  <c r="F83" i="23"/>
  <c r="F82" i="23" s="1"/>
  <c r="E83" i="23"/>
  <c r="E82" i="23" s="1"/>
  <c r="D83" i="23"/>
  <c r="C83" i="23"/>
  <c r="C82" i="23" s="1"/>
  <c r="B82" i="23"/>
  <c r="H79" i="23"/>
  <c r="H78" i="23" s="1"/>
  <c r="G79" i="23"/>
  <c r="G78" i="23" s="1"/>
  <c r="F79" i="23"/>
  <c r="F78" i="23" s="1"/>
  <c r="E79" i="23"/>
  <c r="E78" i="23" s="1"/>
  <c r="D79" i="23"/>
  <c r="D78" i="23" s="1"/>
  <c r="C79" i="23"/>
  <c r="C78" i="23" s="1"/>
  <c r="B78" i="23"/>
  <c r="H77" i="23"/>
  <c r="H76" i="23" s="1"/>
  <c r="G77" i="23"/>
  <c r="G76" i="23" s="1"/>
  <c r="F77" i="23"/>
  <c r="F76" i="23" s="1"/>
  <c r="E77" i="23"/>
  <c r="E76" i="23" s="1"/>
  <c r="D77" i="23"/>
  <c r="D76" i="23" s="1"/>
  <c r="C77" i="23"/>
  <c r="C76" i="23" s="1"/>
  <c r="B76" i="23"/>
  <c r="H75" i="23"/>
  <c r="H74" i="23" s="1"/>
  <c r="G75" i="23"/>
  <c r="G74" i="23" s="1"/>
  <c r="F75" i="23"/>
  <c r="E75" i="23"/>
  <c r="E74" i="23" s="1"/>
  <c r="D75" i="23"/>
  <c r="D74" i="23" s="1"/>
  <c r="C75" i="23"/>
  <c r="C74" i="23" s="1"/>
  <c r="B74" i="23"/>
  <c r="H73" i="23"/>
  <c r="H72" i="23" s="1"/>
  <c r="G73" i="23"/>
  <c r="G72" i="23" s="1"/>
  <c r="F73" i="23"/>
  <c r="F72" i="23" s="1"/>
  <c r="E73" i="23"/>
  <c r="E72" i="23" s="1"/>
  <c r="D73" i="23"/>
  <c r="D72" i="23" s="1"/>
  <c r="C73" i="23"/>
  <c r="C72" i="23" s="1"/>
  <c r="B72" i="23"/>
  <c r="H71" i="23"/>
  <c r="G71" i="23"/>
  <c r="F71" i="23"/>
  <c r="E71" i="23"/>
  <c r="D71" i="23"/>
  <c r="C71" i="23"/>
  <c r="H70" i="23"/>
  <c r="G70" i="23"/>
  <c r="F70" i="23"/>
  <c r="E70" i="23"/>
  <c r="D70" i="23"/>
  <c r="C70" i="23"/>
  <c r="B69" i="23"/>
  <c r="H68" i="23"/>
  <c r="G68" i="23"/>
  <c r="F68" i="23"/>
  <c r="E68" i="23"/>
  <c r="D68" i="23"/>
  <c r="C68" i="23"/>
  <c r="H67" i="23"/>
  <c r="G67" i="23"/>
  <c r="F67" i="23"/>
  <c r="E67" i="23"/>
  <c r="D67" i="23"/>
  <c r="C67" i="23"/>
  <c r="B66" i="23"/>
  <c r="B65" i="23"/>
  <c r="B64" i="23" s="1"/>
  <c r="H63" i="23"/>
  <c r="H62" i="23" s="1"/>
  <c r="G63" i="23"/>
  <c r="G62" i="23" s="1"/>
  <c r="F63" i="23"/>
  <c r="F62" i="23" s="1"/>
  <c r="E63" i="23"/>
  <c r="E62" i="23" s="1"/>
  <c r="D63" i="23"/>
  <c r="D62" i="23" s="1"/>
  <c r="C63" i="23"/>
  <c r="C62" i="23" s="1"/>
  <c r="B62" i="23"/>
  <c r="H61" i="23"/>
  <c r="G61" i="23"/>
  <c r="F61" i="23"/>
  <c r="E61" i="23"/>
  <c r="D61" i="23"/>
  <c r="H60" i="23"/>
  <c r="G60" i="23"/>
  <c r="F60" i="23"/>
  <c r="E60" i="23"/>
  <c r="D60" i="23"/>
  <c r="H59" i="23"/>
  <c r="G59" i="23"/>
  <c r="F59" i="23"/>
  <c r="E59" i="23"/>
  <c r="D59" i="23"/>
  <c r="B58" i="23"/>
  <c r="B55" i="23" s="1"/>
  <c r="H57" i="23"/>
  <c r="H56" i="23" s="1"/>
  <c r="G57" i="23"/>
  <c r="G56" i="23" s="1"/>
  <c r="F57" i="23"/>
  <c r="D57" i="23"/>
  <c r="D56" i="23" s="1"/>
  <c r="C57" i="23"/>
  <c r="C56" i="23" s="1"/>
  <c r="B56" i="23"/>
  <c r="H54" i="23"/>
  <c r="H53" i="23" s="1"/>
  <c r="H52" i="23" s="1"/>
  <c r="G54" i="23"/>
  <c r="G53" i="23" s="1"/>
  <c r="G52" i="23" s="1"/>
  <c r="F54" i="23"/>
  <c r="F53" i="23" s="1"/>
  <c r="F52" i="23" s="1"/>
  <c r="E54" i="23"/>
  <c r="E53" i="23" s="1"/>
  <c r="E52" i="23" s="1"/>
  <c r="D54" i="23"/>
  <c r="D53" i="23" s="1"/>
  <c r="D52" i="23" s="1"/>
  <c r="B53" i="23"/>
  <c r="B52" i="23" s="1"/>
  <c r="H51" i="23"/>
  <c r="G51" i="23"/>
  <c r="F51" i="23"/>
  <c r="E51" i="23"/>
  <c r="D51" i="23"/>
  <c r="C51" i="23"/>
  <c r="H50" i="23"/>
  <c r="G50" i="23"/>
  <c r="F50" i="23"/>
  <c r="E50" i="23"/>
  <c r="D50" i="23"/>
  <c r="C50" i="23"/>
  <c r="H49" i="23"/>
  <c r="G49" i="23"/>
  <c r="F49" i="23"/>
  <c r="E49" i="23"/>
  <c r="D49" i="23"/>
  <c r="C49" i="23"/>
  <c r="H48" i="23"/>
  <c r="G48" i="23"/>
  <c r="F48" i="23"/>
  <c r="E48" i="23"/>
  <c r="D48" i="23"/>
  <c r="C48" i="23"/>
  <c r="H47" i="23"/>
  <c r="G47" i="23"/>
  <c r="F47" i="23"/>
  <c r="E47" i="23"/>
  <c r="D47" i="23"/>
  <c r="C47" i="23"/>
  <c r="H46" i="23"/>
  <c r="G46" i="23"/>
  <c r="F46" i="23"/>
  <c r="E46" i="23"/>
  <c r="D46" i="23"/>
  <c r="C46" i="23"/>
  <c r="H45" i="23"/>
  <c r="G45" i="23"/>
  <c r="F45" i="23"/>
  <c r="E45" i="23"/>
  <c r="D45" i="23"/>
  <c r="C45" i="23"/>
  <c r="H44" i="23"/>
  <c r="G44" i="23"/>
  <c r="F44" i="23"/>
  <c r="E44" i="23"/>
  <c r="D44" i="23"/>
  <c r="C44" i="23"/>
  <c r="H43" i="23"/>
  <c r="G43" i="23"/>
  <c r="F43" i="23"/>
  <c r="E43" i="23"/>
  <c r="D43" i="23"/>
  <c r="C43" i="23"/>
  <c r="B42" i="23"/>
  <c r="B41" i="23" s="1"/>
  <c r="H40" i="23"/>
  <c r="G40" i="23"/>
  <c r="F40" i="23"/>
  <c r="E40" i="23"/>
  <c r="D40" i="23"/>
  <c r="C40" i="23"/>
  <c r="H39" i="23"/>
  <c r="G39" i="23"/>
  <c r="F39" i="23"/>
  <c r="E39" i="23"/>
  <c r="D39" i="23"/>
  <c r="C39" i="23"/>
  <c r="B38" i="23"/>
  <c r="B37" i="23"/>
  <c r="H36" i="23"/>
  <c r="G36" i="23"/>
  <c r="F36" i="23"/>
  <c r="E36" i="23"/>
  <c r="D36" i="23"/>
  <c r="C36" i="23"/>
  <c r="H35" i="23"/>
  <c r="G35" i="23"/>
  <c r="F35" i="23"/>
  <c r="E35" i="23"/>
  <c r="D35" i="23"/>
  <c r="C35" i="23"/>
  <c r="B34" i="23"/>
  <c r="B33" i="23" s="1"/>
  <c r="H31" i="23"/>
  <c r="G31" i="23"/>
  <c r="F31" i="23"/>
  <c r="E31" i="23"/>
  <c r="D31" i="23"/>
  <c r="C31" i="23"/>
  <c r="H30" i="23"/>
  <c r="G30" i="23"/>
  <c r="F30" i="23"/>
  <c r="E30" i="23"/>
  <c r="D30" i="23"/>
  <c r="C30" i="23"/>
  <c r="H29" i="23"/>
  <c r="G29" i="23"/>
  <c r="F29" i="23"/>
  <c r="E29" i="23"/>
  <c r="D29" i="23"/>
  <c r="C29" i="23"/>
  <c r="H28" i="23"/>
  <c r="G28" i="23"/>
  <c r="F28" i="23"/>
  <c r="E28" i="23"/>
  <c r="D28" i="23"/>
  <c r="C28" i="23"/>
  <c r="B27" i="23"/>
  <c r="H26" i="23"/>
  <c r="G26" i="23"/>
  <c r="F26" i="23"/>
  <c r="E26" i="23"/>
  <c r="D26" i="23"/>
  <c r="C26" i="23"/>
  <c r="H25" i="23"/>
  <c r="G25" i="23"/>
  <c r="F25" i="23"/>
  <c r="E25" i="23"/>
  <c r="D25" i="23"/>
  <c r="C25" i="23"/>
  <c r="B24" i="23"/>
  <c r="H22" i="23"/>
  <c r="G22" i="23"/>
  <c r="F22" i="23"/>
  <c r="E22" i="23"/>
  <c r="D22" i="23"/>
  <c r="C22" i="23"/>
  <c r="H21" i="23"/>
  <c r="G21" i="23"/>
  <c r="F21" i="23"/>
  <c r="E21" i="23"/>
  <c r="D21" i="23"/>
  <c r="C21" i="23"/>
  <c r="B20" i="23"/>
  <c r="H19" i="23"/>
  <c r="G19" i="23"/>
  <c r="F19" i="23"/>
  <c r="E19" i="23"/>
  <c r="D19" i="23"/>
  <c r="C19" i="23"/>
  <c r="H18" i="23"/>
  <c r="G18" i="23"/>
  <c r="F18" i="23"/>
  <c r="E18" i="23"/>
  <c r="D18" i="23"/>
  <c r="C18" i="23"/>
  <c r="H17" i="23"/>
  <c r="G17" i="23"/>
  <c r="F17" i="23"/>
  <c r="E17" i="23"/>
  <c r="D17" i="23"/>
  <c r="C17" i="23"/>
  <c r="H16" i="23"/>
  <c r="G16" i="23"/>
  <c r="F16" i="23"/>
  <c r="E16" i="23"/>
  <c r="D16" i="23"/>
  <c r="C16" i="23"/>
  <c r="B15" i="23"/>
  <c r="B14" i="23" s="1"/>
  <c r="H13" i="23"/>
  <c r="H12" i="23" s="1"/>
  <c r="G13" i="23"/>
  <c r="G12" i="23" s="1"/>
  <c r="F13" i="23"/>
  <c r="F12" i="23" s="1"/>
  <c r="E13" i="23"/>
  <c r="E12" i="23" s="1"/>
  <c r="D13" i="23"/>
  <c r="C13" i="23"/>
  <c r="C12" i="23" s="1"/>
  <c r="B12" i="23"/>
  <c r="H11" i="23"/>
  <c r="H10" i="23" s="1"/>
  <c r="G11" i="23"/>
  <c r="G10" i="23" s="1"/>
  <c r="F11" i="23"/>
  <c r="F10" i="23" s="1"/>
  <c r="E11" i="23"/>
  <c r="E10" i="23" s="1"/>
  <c r="D11" i="23"/>
  <c r="D10" i="23" s="1"/>
  <c r="C11" i="23"/>
  <c r="C10" i="23" s="1"/>
  <c r="B10" i="23"/>
  <c r="H9" i="23"/>
  <c r="H8" i="23" s="1"/>
  <c r="G9" i="23"/>
  <c r="G8" i="23" s="1"/>
  <c r="F9" i="23"/>
  <c r="F8" i="23" s="1"/>
  <c r="E9" i="23"/>
  <c r="E8" i="23" s="1"/>
  <c r="D9" i="23"/>
  <c r="C9" i="23"/>
  <c r="C8" i="23" s="1"/>
  <c r="B8" i="23"/>
  <c r="H7" i="23"/>
  <c r="H6" i="23" s="1"/>
  <c r="G7" i="23"/>
  <c r="G6" i="23" s="1"/>
  <c r="F7" i="23"/>
  <c r="F6" i="23" s="1"/>
  <c r="E7" i="23"/>
  <c r="E6" i="23" s="1"/>
  <c r="D7" i="23"/>
  <c r="D6" i="23" s="1"/>
  <c r="C7" i="23"/>
  <c r="B6" i="23"/>
  <c r="H5" i="23"/>
  <c r="H4" i="23" s="1"/>
  <c r="G5" i="23"/>
  <c r="G4" i="23" s="1"/>
  <c r="F5" i="23"/>
  <c r="F4" i="23" s="1"/>
  <c r="E5" i="23"/>
  <c r="E4" i="23" s="1"/>
  <c r="D5" i="23"/>
  <c r="D4" i="23" s="1"/>
  <c r="C5" i="23"/>
  <c r="C4" i="23" s="1"/>
  <c r="B4" i="23"/>
  <c r="H108" i="24"/>
  <c r="G108" i="24"/>
  <c r="F108" i="24"/>
  <c r="E108" i="24"/>
  <c r="D108" i="24"/>
  <c r="C108" i="24"/>
  <c r="H107" i="24"/>
  <c r="G107" i="24"/>
  <c r="F107" i="24"/>
  <c r="E107" i="24"/>
  <c r="D107" i="24"/>
  <c r="C107" i="24"/>
  <c r="B106" i="24"/>
  <c r="B105" i="24" s="1"/>
  <c r="H104" i="24"/>
  <c r="H103" i="24" s="1"/>
  <c r="H102" i="24" s="1"/>
  <c r="G104" i="24"/>
  <c r="G103" i="24" s="1"/>
  <c r="G102" i="24" s="1"/>
  <c r="F104" i="24"/>
  <c r="F103" i="24" s="1"/>
  <c r="F102" i="24" s="1"/>
  <c r="E104" i="24"/>
  <c r="E103" i="24" s="1"/>
  <c r="E102" i="24" s="1"/>
  <c r="D104" i="24"/>
  <c r="D103" i="24" s="1"/>
  <c r="D102" i="24" s="1"/>
  <c r="C104" i="24"/>
  <c r="C103" i="24" s="1"/>
  <c r="C102" i="24" s="1"/>
  <c r="B103" i="24"/>
  <c r="B102" i="24" s="1"/>
  <c r="H101" i="24"/>
  <c r="H100" i="24" s="1"/>
  <c r="H99" i="24" s="1"/>
  <c r="G101" i="24"/>
  <c r="G100" i="24" s="1"/>
  <c r="G99" i="24" s="1"/>
  <c r="F101" i="24"/>
  <c r="F100" i="24" s="1"/>
  <c r="F99" i="24" s="1"/>
  <c r="E101" i="24"/>
  <c r="E100" i="24" s="1"/>
  <c r="E99" i="24" s="1"/>
  <c r="D101" i="24"/>
  <c r="D100" i="24" s="1"/>
  <c r="D99" i="24" s="1"/>
  <c r="C101" i="24"/>
  <c r="C100" i="24" s="1"/>
  <c r="C99" i="24" s="1"/>
  <c r="B100" i="24"/>
  <c r="B99" i="24"/>
  <c r="H98" i="24"/>
  <c r="H97" i="24" s="1"/>
  <c r="G98" i="24"/>
  <c r="G97" i="24" s="1"/>
  <c r="F98" i="24"/>
  <c r="F97" i="24" s="1"/>
  <c r="E98" i="24"/>
  <c r="D98" i="24"/>
  <c r="D97" i="24" s="1"/>
  <c r="C98" i="24"/>
  <c r="C97" i="24" s="1"/>
  <c r="B97" i="24"/>
  <c r="H96" i="24"/>
  <c r="H95" i="24" s="1"/>
  <c r="G96" i="24"/>
  <c r="G95" i="24" s="1"/>
  <c r="F96" i="24"/>
  <c r="F95" i="24" s="1"/>
  <c r="E96" i="24"/>
  <c r="E95" i="24" s="1"/>
  <c r="D96" i="24"/>
  <c r="D95" i="24" s="1"/>
  <c r="C96" i="24"/>
  <c r="B95" i="24"/>
  <c r="H94" i="24"/>
  <c r="H93" i="24" s="1"/>
  <c r="G94" i="24"/>
  <c r="G93" i="24" s="1"/>
  <c r="F94" i="24"/>
  <c r="F93" i="24" s="1"/>
  <c r="E94" i="24"/>
  <c r="D94" i="24"/>
  <c r="D93" i="24" s="1"/>
  <c r="C94" i="24"/>
  <c r="C93" i="24" s="1"/>
  <c r="B93" i="24"/>
  <c r="H92" i="24"/>
  <c r="H91" i="24" s="1"/>
  <c r="G92" i="24"/>
  <c r="G91" i="24" s="1"/>
  <c r="F92" i="24"/>
  <c r="F91" i="24" s="1"/>
  <c r="E92" i="24"/>
  <c r="E91" i="24" s="1"/>
  <c r="D92" i="24"/>
  <c r="D91" i="24" s="1"/>
  <c r="C92" i="24"/>
  <c r="C91" i="24" s="1"/>
  <c r="B91" i="24"/>
  <c r="H89" i="24"/>
  <c r="H88" i="24" s="1"/>
  <c r="G89" i="24"/>
  <c r="G88" i="24" s="1"/>
  <c r="F89" i="24"/>
  <c r="F88" i="24" s="1"/>
  <c r="E89" i="24"/>
  <c r="E88" i="24" s="1"/>
  <c r="D89" i="24"/>
  <c r="D88" i="24" s="1"/>
  <c r="C89" i="24"/>
  <c r="C88" i="24" s="1"/>
  <c r="B88" i="24"/>
  <c r="H87" i="24"/>
  <c r="H86" i="24" s="1"/>
  <c r="G87" i="24"/>
  <c r="G86" i="24" s="1"/>
  <c r="F87" i="24"/>
  <c r="F86" i="24" s="1"/>
  <c r="E87" i="24"/>
  <c r="E86" i="24" s="1"/>
  <c r="D87" i="24"/>
  <c r="D86" i="24" s="1"/>
  <c r="C87" i="24"/>
  <c r="C86" i="24" s="1"/>
  <c r="B86" i="24"/>
  <c r="H85" i="24"/>
  <c r="H84" i="24" s="1"/>
  <c r="G85" i="24"/>
  <c r="G84" i="24" s="1"/>
  <c r="F85" i="24"/>
  <c r="F84" i="24" s="1"/>
  <c r="E85" i="24"/>
  <c r="E84" i="24" s="1"/>
  <c r="D85" i="24"/>
  <c r="D84" i="24" s="1"/>
  <c r="C85" i="24"/>
  <c r="C84" i="24" s="1"/>
  <c r="B84" i="24"/>
  <c r="H83" i="24"/>
  <c r="H82" i="24" s="1"/>
  <c r="G83" i="24"/>
  <c r="G82" i="24" s="1"/>
  <c r="F83" i="24"/>
  <c r="F82" i="24" s="1"/>
  <c r="E83" i="24"/>
  <c r="E82" i="24" s="1"/>
  <c r="D83" i="24"/>
  <c r="D82" i="24" s="1"/>
  <c r="C83" i="24"/>
  <c r="C82" i="24" s="1"/>
  <c r="B82" i="24"/>
  <c r="H79" i="24"/>
  <c r="H78" i="24" s="1"/>
  <c r="G79" i="24"/>
  <c r="G78" i="24" s="1"/>
  <c r="F79" i="24"/>
  <c r="F78" i="24" s="1"/>
  <c r="E79" i="24"/>
  <c r="E78" i="24" s="1"/>
  <c r="D79" i="24"/>
  <c r="D78" i="24" s="1"/>
  <c r="C79" i="24"/>
  <c r="C78" i="24" s="1"/>
  <c r="B78" i="24"/>
  <c r="H77" i="24"/>
  <c r="H76" i="24" s="1"/>
  <c r="G77" i="24"/>
  <c r="G76" i="24" s="1"/>
  <c r="F77" i="24"/>
  <c r="F76" i="24" s="1"/>
  <c r="E77" i="24"/>
  <c r="E76" i="24" s="1"/>
  <c r="D77" i="24"/>
  <c r="D76" i="24" s="1"/>
  <c r="C77" i="24"/>
  <c r="C76" i="24" s="1"/>
  <c r="B76" i="24"/>
  <c r="H75" i="24"/>
  <c r="H74" i="24" s="1"/>
  <c r="G75" i="24"/>
  <c r="G74" i="24" s="1"/>
  <c r="F75" i="24"/>
  <c r="F74" i="24" s="1"/>
  <c r="E75" i="24"/>
  <c r="E74" i="24" s="1"/>
  <c r="D75" i="24"/>
  <c r="D74" i="24" s="1"/>
  <c r="C75" i="24"/>
  <c r="C74" i="24" s="1"/>
  <c r="B74" i="24"/>
  <c r="H73" i="24"/>
  <c r="H72" i="24" s="1"/>
  <c r="G73" i="24"/>
  <c r="G72" i="24" s="1"/>
  <c r="F73" i="24"/>
  <c r="F72" i="24" s="1"/>
  <c r="E73" i="24"/>
  <c r="E72" i="24" s="1"/>
  <c r="D73" i="24"/>
  <c r="D72" i="24" s="1"/>
  <c r="C73" i="24"/>
  <c r="C72" i="24" s="1"/>
  <c r="B72" i="24"/>
  <c r="H71" i="24"/>
  <c r="G71" i="24"/>
  <c r="F71" i="24"/>
  <c r="E71" i="24"/>
  <c r="D71" i="24"/>
  <c r="C71" i="24"/>
  <c r="H70" i="24"/>
  <c r="G70" i="24"/>
  <c r="F70" i="24"/>
  <c r="E70" i="24"/>
  <c r="D70" i="24"/>
  <c r="C70" i="24"/>
  <c r="B69" i="24"/>
  <c r="H68" i="24"/>
  <c r="G68" i="24"/>
  <c r="F68" i="24"/>
  <c r="E68" i="24"/>
  <c r="D68" i="24"/>
  <c r="C68" i="24"/>
  <c r="H67" i="24"/>
  <c r="G67" i="24"/>
  <c r="F67" i="24"/>
  <c r="E67" i="24"/>
  <c r="D67" i="24"/>
  <c r="C67" i="24"/>
  <c r="B66" i="24"/>
  <c r="H63" i="24"/>
  <c r="H62" i="24" s="1"/>
  <c r="G63" i="24"/>
  <c r="G62" i="24" s="1"/>
  <c r="F63" i="24"/>
  <c r="F62" i="24" s="1"/>
  <c r="E63" i="24"/>
  <c r="E62" i="24" s="1"/>
  <c r="D63" i="24"/>
  <c r="D62" i="24" s="1"/>
  <c r="C63" i="24"/>
  <c r="C62" i="24" s="1"/>
  <c r="B62" i="24"/>
  <c r="B55" i="24" s="1"/>
  <c r="H61" i="24"/>
  <c r="G61" i="24"/>
  <c r="F61" i="24"/>
  <c r="E61" i="24"/>
  <c r="D61" i="24"/>
  <c r="H60" i="24"/>
  <c r="G60" i="24"/>
  <c r="F60" i="24"/>
  <c r="E60" i="24"/>
  <c r="D60" i="24"/>
  <c r="H59" i="24"/>
  <c r="G59" i="24"/>
  <c r="F59" i="24"/>
  <c r="E59" i="24"/>
  <c r="D59" i="24"/>
  <c r="B58" i="24"/>
  <c r="H57" i="24"/>
  <c r="H56" i="24" s="1"/>
  <c r="G57" i="24"/>
  <c r="G56" i="24" s="1"/>
  <c r="F57" i="24"/>
  <c r="F56" i="24" s="1"/>
  <c r="D57" i="24"/>
  <c r="D56" i="24" s="1"/>
  <c r="C57" i="24"/>
  <c r="C56" i="24" s="1"/>
  <c r="B56" i="24"/>
  <c r="H54" i="24"/>
  <c r="H53" i="24" s="1"/>
  <c r="H52" i="24" s="1"/>
  <c r="G54" i="24"/>
  <c r="G53" i="24" s="1"/>
  <c r="G52" i="24" s="1"/>
  <c r="F54" i="24"/>
  <c r="F53" i="24" s="1"/>
  <c r="F52" i="24" s="1"/>
  <c r="E54" i="24"/>
  <c r="E53" i="24" s="1"/>
  <c r="E52" i="24" s="1"/>
  <c r="D54" i="24"/>
  <c r="D53" i="24" s="1"/>
  <c r="D52" i="24" s="1"/>
  <c r="B53" i="24"/>
  <c r="B52" i="24"/>
  <c r="H51" i="24"/>
  <c r="G51" i="24"/>
  <c r="F51" i="24"/>
  <c r="E51" i="24"/>
  <c r="D51" i="24"/>
  <c r="C51" i="24"/>
  <c r="H50" i="24"/>
  <c r="G50" i="24"/>
  <c r="F50" i="24"/>
  <c r="E50" i="24"/>
  <c r="D50" i="24"/>
  <c r="C50" i="24"/>
  <c r="H49" i="24"/>
  <c r="G49" i="24"/>
  <c r="F49" i="24"/>
  <c r="E49" i="24"/>
  <c r="D49" i="24"/>
  <c r="C49" i="24"/>
  <c r="H48" i="24"/>
  <c r="G48" i="24"/>
  <c r="F48" i="24"/>
  <c r="E48" i="24"/>
  <c r="D48" i="24"/>
  <c r="C48" i="24"/>
  <c r="H47" i="24"/>
  <c r="G47" i="24"/>
  <c r="F47" i="24"/>
  <c r="E47" i="24"/>
  <c r="D47" i="24"/>
  <c r="C47" i="24"/>
  <c r="H46" i="24"/>
  <c r="G46" i="24"/>
  <c r="F46" i="24"/>
  <c r="E46" i="24"/>
  <c r="D46" i="24"/>
  <c r="C46" i="24"/>
  <c r="H45" i="24"/>
  <c r="G45" i="24"/>
  <c r="F45" i="24"/>
  <c r="E45" i="24"/>
  <c r="D45" i="24"/>
  <c r="C45" i="24"/>
  <c r="H44" i="24"/>
  <c r="G44" i="24"/>
  <c r="F44" i="24"/>
  <c r="E44" i="24"/>
  <c r="D44" i="24"/>
  <c r="C44" i="24"/>
  <c r="H43" i="24"/>
  <c r="G43" i="24"/>
  <c r="F43" i="24"/>
  <c r="E43" i="24"/>
  <c r="D43" i="24"/>
  <c r="C43" i="24"/>
  <c r="B42" i="24"/>
  <c r="B41" i="24"/>
  <c r="H40" i="24"/>
  <c r="G40" i="24"/>
  <c r="F40" i="24"/>
  <c r="E40" i="24"/>
  <c r="D40" i="24"/>
  <c r="C40" i="24"/>
  <c r="H39" i="24"/>
  <c r="G39" i="24"/>
  <c r="F39" i="24"/>
  <c r="E39" i="24"/>
  <c r="D39" i="24"/>
  <c r="C39" i="24"/>
  <c r="B38" i="24"/>
  <c r="B37" i="24" s="1"/>
  <c r="B32" i="24" s="1"/>
  <c r="H36" i="24"/>
  <c r="G36" i="24"/>
  <c r="F36" i="24"/>
  <c r="E36" i="24"/>
  <c r="D36" i="24"/>
  <c r="C36" i="24"/>
  <c r="H35" i="24"/>
  <c r="G35" i="24"/>
  <c r="F35" i="24"/>
  <c r="E35" i="24"/>
  <c r="D35" i="24"/>
  <c r="C35" i="24"/>
  <c r="B34" i="24"/>
  <c r="B33" i="24"/>
  <c r="H31" i="24"/>
  <c r="G31" i="24"/>
  <c r="F31" i="24"/>
  <c r="E31" i="24"/>
  <c r="D31" i="24"/>
  <c r="C31" i="24"/>
  <c r="H30" i="24"/>
  <c r="G30" i="24"/>
  <c r="F30" i="24"/>
  <c r="E30" i="24"/>
  <c r="D30" i="24"/>
  <c r="C30" i="24"/>
  <c r="H29" i="24"/>
  <c r="G29" i="24"/>
  <c r="F29" i="24"/>
  <c r="E29" i="24"/>
  <c r="D29" i="24"/>
  <c r="C29" i="24"/>
  <c r="H28" i="24"/>
  <c r="G28" i="24"/>
  <c r="F28" i="24"/>
  <c r="E28" i="24"/>
  <c r="D28" i="24"/>
  <c r="C28" i="24"/>
  <c r="B27" i="24"/>
  <c r="B23" i="24" s="1"/>
  <c r="H26" i="24"/>
  <c r="G26" i="24"/>
  <c r="F26" i="24"/>
  <c r="E26" i="24"/>
  <c r="D26" i="24"/>
  <c r="C26" i="24"/>
  <c r="H25" i="24"/>
  <c r="G25" i="24"/>
  <c r="F25" i="24"/>
  <c r="E25" i="24"/>
  <c r="D25" i="24"/>
  <c r="C25" i="24"/>
  <c r="B24" i="24"/>
  <c r="H22" i="24"/>
  <c r="G22" i="24"/>
  <c r="F22" i="24"/>
  <c r="E22" i="24"/>
  <c r="D22" i="24"/>
  <c r="C22" i="24"/>
  <c r="H21" i="24"/>
  <c r="G21" i="24"/>
  <c r="F21" i="24"/>
  <c r="E21" i="24"/>
  <c r="D21" i="24"/>
  <c r="C21" i="24"/>
  <c r="B20" i="24"/>
  <c r="H19" i="24"/>
  <c r="G19" i="24"/>
  <c r="F19" i="24"/>
  <c r="E19" i="24"/>
  <c r="D19" i="24"/>
  <c r="C19" i="24"/>
  <c r="H18" i="24"/>
  <c r="G18" i="24"/>
  <c r="F18" i="24"/>
  <c r="E18" i="24"/>
  <c r="D18" i="24"/>
  <c r="C18" i="24"/>
  <c r="H17" i="24"/>
  <c r="G17" i="24"/>
  <c r="F17" i="24"/>
  <c r="E17" i="24"/>
  <c r="D17" i="24"/>
  <c r="C17" i="24"/>
  <c r="H16" i="24"/>
  <c r="G16" i="24"/>
  <c r="F16" i="24"/>
  <c r="E16" i="24"/>
  <c r="D16" i="24"/>
  <c r="C16" i="24"/>
  <c r="B15" i="24"/>
  <c r="B14" i="24" s="1"/>
  <c r="H13" i="24"/>
  <c r="H12" i="24" s="1"/>
  <c r="G13" i="24"/>
  <c r="G12" i="24" s="1"/>
  <c r="F13" i="24"/>
  <c r="F12" i="24" s="1"/>
  <c r="E13" i="24"/>
  <c r="E12" i="24" s="1"/>
  <c r="D13" i="24"/>
  <c r="D12" i="24" s="1"/>
  <c r="C13" i="24"/>
  <c r="C12" i="24" s="1"/>
  <c r="B12" i="24"/>
  <c r="H11" i="24"/>
  <c r="H10" i="24" s="1"/>
  <c r="G11" i="24"/>
  <c r="G10" i="24" s="1"/>
  <c r="F11" i="24"/>
  <c r="F10" i="24" s="1"/>
  <c r="E11" i="24"/>
  <c r="E10" i="24" s="1"/>
  <c r="D11" i="24"/>
  <c r="D10" i="24" s="1"/>
  <c r="C11" i="24"/>
  <c r="C10" i="24" s="1"/>
  <c r="B10" i="24"/>
  <c r="H9" i="24"/>
  <c r="H8" i="24" s="1"/>
  <c r="G9" i="24"/>
  <c r="G8" i="24" s="1"/>
  <c r="F9" i="24"/>
  <c r="F8" i="24" s="1"/>
  <c r="E9" i="24"/>
  <c r="E8" i="24" s="1"/>
  <c r="D9" i="24"/>
  <c r="D8" i="24" s="1"/>
  <c r="C9" i="24"/>
  <c r="C8" i="24" s="1"/>
  <c r="B8" i="24"/>
  <c r="H7" i="24"/>
  <c r="H6" i="24" s="1"/>
  <c r="G7" i="24"/>
  <c r="G6" i="24" s="1"/>
  <c r="F7" i="24"/>
  <c r="F6" i="24" s="1"/>
  <c r="E7" i="24"/>
  <c r="E6" i="24" s="1"/>
  <c r="C7" i="24"/>
  <c r="C6" i="24" s="1"/>
  <c r="B6" i="24"/>
  <c r="H5" i="24"/>
  <c r="H4" i="24" s="1"/>
  <c r="G5" i="24"/>
  <c r="G4" i="24" s="1"/>
  <c r="F5" i="24"/>
  <c r="F4" i="24" s="1"/>
  <c r="E5" i="24"/>
  <c r="E4" i="24" s="1"/>
  <c r="D5" i="24"/>
  <c r="C5" i="24"/>
  <c r="C4" i="24" s="1"/>
  <c r="B4" i="24"/>
  <c r="B3" i="24" s="1"/>
  <c r="B2" i="24" s="1"/>
  <c r="H108" i="22"/>
  <c r="G108" i="22"/>
  <c r="F108" i="22"/>
  <c r="E108" i="22"/>
  <c r="D108" i="22"/>
  <c r="C108" i="22"/>
  <c r="H107" i="22"/>
  <c r="G107" i="22"/>
  <c r="F107" i="22"/>
  <c r="E107" i="22"/>
  <c r="D107" i="22"/>
  <c r="C107" i="22"/>
  <c r="B106" i="22"/>
  <c r="B105" i="22" s="1"/>
  <c r="H104" i="22"/>
  <c r="H103" i="22" s="1"/>
  <c r="H102" i="22" s="1"/>
  <c r="G104" i="22"/>
  <c r="G103" i="22" s="1"/>
  <c r="G102" i="22" s="1"/>
  <c r="F104" i="22"/>
  <c r="F103" i="22" s="1"/>
  <c r="F102" i="22" s="1"/>
  <c r="E104" i="22"/>
  <c r="E103" i="22" s="1"/>
  <c r="E102" i="22" s="1"/>
  <c r="D104" i="22"/>
  <c r="C104" i="22"/>
  <c r="C103" i="22" s="1"/>
  <c r="C102" i="22" s="1"/>
  <c r="B103" i="22"/>
  <c r="B102" i="22" s="1"/>
  <c r="H101" i="22"/>
  <c r="H100" i="22" s="1"/>
  <c r="H99" i="22" s="1"/>
  <c r="G101" i="22"/>
  <c r="G100" i="22" s="1"/>
  <c r="G99" i="22" s="1"/>
  <c r="F101" i="22"/>
  <c r="F100" i="22" s="1"/>
  <c r="F99" i="22" s="1"/>
  <c r="E101" i="22"/>
  <c r="E100" i="22" s="1"/>
  <c r="E99" i="22" s="1"/>
  <c r="D101" i="22"/>
  <c r="D100" i="22" s="1"/>
  <c r="D99" i="22" s="1"/>
  <c r="C101" i="22"/>
  <c r="C100" i="22" s="1"/>
  <c r="C99" i="22" s="1"/>
  <c r="B100" i="22"/>
  <c r="B99" i="22" s="1"/>
  <c r="H98" i="22"/>
  <c r="H97" i="22" s="1"/>
  <c r="G98" i="22"/>
  <c r="G97" i="22" s="1"/>
  <c r="F98" i="22"/>
  <c r="F97" i="22" s="1"/>
  <c r="E98" i="22"/>
  <c r="E97" i="22" s="1"/>
  <c r="D98" i="22"/>
  <c r="D97" i="22" s="1"/>
  <c r="C98" i="22"/>
  <c r="C97" i="22" s="1"/>
  <c r="B97" i="22"/>
  <c r="H96" i="22"/>
  <c r="H95" i="22" s="1"/>
  <c r="G96" i="22"/>
  <c r="G95" i="22" s="1"/>
  <c r="F96" i="22"/>
  <c r="F95" i="22" s="1"/>
  <c r="E96" i="22"/>
  <c r="E95" i="22" s="1"/>
  <c r="D96" i="22"/>
  <c r="D95" i="22" s="1"/>
  <c r="C96" i="22"/>
  <c r="C95" i="22" s="1"/>
  <c r="B95" i="22"/>
  <c r="H94" i="22"/>
  <c r="H93" i="22" s="1"/>
  <c r="G94" i="22"/>
  <c r="G93" i="22" s="1"/>
  <c r="F94" i="22"/>
  <c r="F93" i="22" s="1"/>
  <c r="E94" i="22"/>
  <c r="E93" i="22" s="1"/>
  <c r="D94" i="22"/>
  <c r="D93" i="22" s="1"/>
  <c r="C94" i="22"/>
  <c r="C93" i="22" s="1"/>
  <c r="B93" i="22"/>
  <c r="H92" i="22"/>
  <c r="H91" i="22" s="1"/>
  <c r="G92" i="22"/>
  <c r="G91" i="22" s="1"/>
  <c r="F92" i="22"/>
  <c r="F91" i="22" s="1"/>
  <c r="E92" i="22"/>
  <c r="E91" i="22" s="1"/>
  <c r="D92" i="22"/>
  <c r="D91" i="22" s="1"/>
  <c r="C92" i="22"/>
  <c r="C91" i="22" s="1"/>
  <c r="B91" i="22"/>
  <c r="H89" i="22"/>
  <c r="H88" i="22" s="1"/>
  <c r="G89" i="22"/>
  <c r="G88" i="22" s="1"/>
  <c r="F89" i="22"/>
  <c r="F88" i="22" s="1"/>
  <c r="E89" i="22"/>
  <c r="E88" i="22" s="1"/>
  <c r="D89" i="22"/>
  <c r="D88" i="22" s="1"/>
  <c r="C89" i="22"/>
  <c r="C88" i="22" s="1"/>
  <c r="B88" i="22"/>
  <c r="H87" i="22"/>
  <c r="H86" i="22" s="1"/>
  <c r="G87" i="22"/>
  <c r="G86" i="22" s="1"/>
  <c r="F87" i="22"/>
  <c r="F86" i="22" s="1"/>
  <c r="E87" i="22"/>
  <c r="E86" i="22" s="1"/>
  <c r="D87" i="22"/>
  <c r="D86" i="22" s="1"/>
  <c r="C87" i="22"/>
  <c r="C86" i="22" s="1"/>
  <c r="B86" i="22"/>
  <c r="H85" i="22"/>
  <c r="H84" i="22" s="1"/>
  <c r="G85" i="22"/>
  <c r="G84" i="22" s="1"/>
  <c r="F85" i="22"/>
  <c r="F84" i="22" s="1"/>
  <c r="E85" i="22"/>
  <c r="E84" i="22" s="1"/>
  <c r="D85" i="22"/>
  <c r="D84" i="22" s="1"/>
  <c r="C85" i="22"/>
  <c r="C84" i="22" s="1"/>
  <c r="B84" i="22"/>
  <c r="H83" i="22"/>
  <c r="H82" i="22" s="1"/>
  <c r="G83" i="22"/>
  <c r="G82" i="22" s="1"/>
  <c r="F83" i="22"/>
  <c r="F82" i="22" s="1"/>
  <c r="E83" i="22"/>
  <c r="D83" i="22"/>
  <c r="D82" i="22" s="1"/>
  <c r="C83" i="22"/>
  <c r="C82" i="22" s="1"/>
  <c r="B82" i="22"/>
  <c r="H79" i="22"/>
  <c r="H78" i="22" s="1"/>
  <c r="G79" i="22"/>
  <c r="G78" i="22" s="1"/>
  <c r="F79" i="22"/>
  <c r="F78" i="22" s="1"/>
  <c r="E79" i="22"/>
  <c r="E78" i="22" s="1"/>
  <c r="D79" i="22"/>
  <c r="C79" i="22"/>
  <c r="C78" i="22" s="1"/>
  <c r="B78" i="22"/>
  <c r="H77" i="22"/>
  <c r="H76" i="22" s="1"/>
  <c r="G77" i="22"/>
  <c r="G76" i="22" s="1"/>
  <c r="F77" i="22"/>
  <c r="F76" i="22" s="1"/>
  <c r="E77" i="22"/>
  <c r="E76" i="22" s="1"/>
  <c r="D77" i="22"/>
  <c r="C77" i="22"/>
  <c r="C76" i="22" s="1"/>
  <c r="B76" i="22"/>
  <c r="H75" i="22"/>
  <c r="H74" i="22" s="1"/>
  <c r="G75" i="22"/>
  <c r="G74" i="22" s="1"/>
  <c r="F75" i="22"/>
  <c r="E75" i="22"/>
  <c r="E74" i="22" s="1"/>
  <c r="D75" i="22"/>
  <c r="D74" i="22" s="1"/>
  <c r="C75" i="22"/>
  <c r="C74" i="22" s="1"/>
  <c r="B74" i="22"/>
  <c r="H73" i="22"/>
  <c r="H72" i="22" s="1"/>
  <c r="G73" i="22"/>
  <c r="G72" i="22" s="1"/>
  <c r="F73" i="22"/>
  <c r="F72" i="22" s="1"/>
  <c r="E73" i="22"/>
  <c r="E72" i="22" s="1"/>
  <c r="D73" i="22"/>
  <c r="D72" i="22" s="1"/>
  <c r="C73" i="22"/>
  <c r="C72" i="22" s="1"/>
  <c r="B72" i="22"/>
  <c r="H71" i="22"/>
  <c r="G71" i="22"/>
  <c r="F71" i="22"/>
  <c r="E71" i="22"/>
  <c r="D71" i="22"/>
  <c r="C71" i="22"/>
  <c r="H70" i="22"/>
  <c r="G70" i="22"/>
  <c r="F70" i="22"/>
  <c r="E70" i="22"/>
  <c r="D70" i="22"/>
  <c r="C70" i="22"/>
  <c r="B69" i="22"/>
  <c r="H68" i="22"/>
  <c r="G68" i="22"/>
  <c r="F68" i="22"/>
  <c r="E68" i="22"/>
  <c r="D68" i="22"/>
  <c r="C68" i="22"/>
  <c r="H67" i="22"/>
  <c r="G67" i="22"/>
  <c r="F67" i="22"/>
  <c r="E67" i="22"/>
  <c r="D67" i="22"/>
  <c r="C67" i="22"/>
  <c r="B66" i="22"/>
  <c r="H63" i="22"/>
  <c r="H62" i="22" s="1"/>
  <c r="G63" i="22"/>
  <c r="G62" i="22" s="1"/>
  <c r="F63" i="22"/>
  <c r="F62" i="22" s="1"/>
  <c r="E63" i="22"/>
  <c r="E62" i="22" s="1"/>
  <c r="D63" i="22"/>
  <c r="D62" i="22" s="1"/>
  <c r="C63" i="22"/>
  <c r="C62" i="22" s="1"/>
  <c r="B62" i="22"/>
  <c r="H61" i="22"/>
  <c r="G61" i="22"/>
  <c r="F61" i="22"/>
  <c r="E61" i="22"/>
  <c r="D61" i="22"/>
  <c r="H60" i="22"/>
  <c r="G60" i="22"/>
  <c r="F60" i="22"/>
  <c r="E60" i="22"/>
  <c r="D60" i="22"/>
  <c r="H59" i="22"/>
  <c r="G59" i="22"/>
  <c r="F59" i="22"/>
  <c r="E59" i="22"/>
  <c r="D59" i="22"/>
  <c r="B58" i="22"/>
  <c r="H57" i="22"/>
  <c r="H56" i="22" s="1"/>
  <c r="G57" i="22"/>
  <c r="G56" i="22" s="1"/>
  <c r="F57" i="22"/>
  <c r="F56" i="22" s="1"/>
  <c r="E57" i="22"/>
  <c r="E56" i="22" s="1"/>
  <c r="D57" i="22"/>
  <c r="C57" i="22"/>
  <c r="C56" i="22" s="1"/>
  <c r="B56" i="22"/>
  <c r="B55" i="22"/>
  <c r="H54" i="22"/>
  <c r="H53" i="22" s="1"/>
  <c r="H52" i="22" s="1"/>
  <c r="G54" i="22"/>
  <c r="G53" i="22" s="1"/>
  <c r="G52" i="22" s="1"/>
  <c r="F54" i="22"/>
  <c r="F53" i="22" s="1"/>
  <c r="F52" i="22" s="1"/>
  <c r="D54" i="22"/>
  <c r="D53" i="22" s="1"/>
  <c r="D52" i="22" s="1"/>
  <c r="B53" i="22"/>
  <c r="B52" i="22" s="1"/>
  <c r="H51" i="22"/>
  <c r="G51" i="22"/>
  <c r="F51" i="22"/>
  <c r="E51" i="22"/>
  <c r="D51" i="22"/>
  <c r="C51" i="22"/>
  <c r="H50" i="22"/>
  <c r="G50" i="22"/>
  <c r="F50" i="22"/>
  <c r="E50" i="22"/>
  <c r="D50" i="22"/>
  <c r="C50" i="22"/>
  <c r="H49" i="22"/>
  <c r="G49" i="22"/>
  <c r="F49" i="22"/>
  <c r="E49" i="22"/>
  <c r="D49" i="22"/>
  <c r="C49" i="22"/>
  <c r="H48" i="22"/>
  <c r="G48" i="22"/>
  <c r="F48" i="22"/>
  <c r="E48" i="22"/>
  <c r="D48" i="22"/>
  <c r="C48" i="22"/>
  <c r="H47" i="22"/>
  <c r="G47" i="22"/>
  <c r="F47" i="22"/>
  <c r="E47" i="22"/>
  <c r="D47" i="22"/>
  <c r="C47" i="22"/>
  <c r="H46" i="22"/>
  <c r="G46" i="22"/>
  <c r="F46" i="22"/>
  <c r="E46" i="22"/>
  <c r="D46" i="22"/>
  <c r="C46" i="22"/>
  <c r="H45" i="22"/>
  <c r="G45" i="22"/>
  <c r="F45" i="22"/>
  <c r="E45" i="22"/>
  <c r="D45" i="22"/>
  <c r="C45" i="22"/>
  <c r="H44" i="22"/>
  <c r="G44" i="22"/>
  <c r="F44" i="22"/>
  <c r="E44" i="22"/>
  <c r="D44" i="22"/>
  <c r="C44" i="22"/>
  <c r="H43" i="22"/>
  <c r="G43" i="22"/>
  <c r="F43" i="22"/>
  <c r="E43" i="22"/>
  <c r="D43" i="22"/>
  <c r="C43" i="22"/>
  <c r="B42" i="22"/>
  <c r="B41" i="22" s="1"/>
  <c r="H40" i="22"/>
  <c r="G40" i="22"/>
  <c r="F40" i="22"/>
  <c r="E40" i="22"/>
  <c r="D40" i="22"/>
  <c r="C40" i="22"/>
  <c r="H39" i="22"/>
  <c r="G39" i="22"/>
  <c r="F39" i="22"/>
  <c r="E39" i="22"/>
  <c r="D39" i="22"/>
  <c r="C39" i="22"/>
  <c r="B38" i="22"/>
  <c r="B37" i="22"/>
  <c r="H36" i="22"/>
  <c r="G36" i="22"/>
  <c r="F36" i="22"/>
  <c r="E36" i="22"/>
  <c r="D36" i="22"/>
  <c r="C36" i="22"/>
  <c r="H35" i="22"/>
  <c r="G35" i="22"/>
  <c r="F35" i="22"/>
  <c r="E35" i="22"/>
  <c r="D35" i="22"/>
  <c r="C35" i="22"/>
  <c r="B34" i="22"/>
  <c r="B33" i="22" s="1"/>
  <c r="H31" i="22"/>
  <c r="G31" i="22"/>
  <c r="F31" i="22"/>
  <c r="E31" i="22"/>
  <c r="D31" i="22"/>
  <c r="C31" i="22"/>
  <c r="H30" i="22"/>
  <c r="G30" i="22"/>
  <c r="F30" i="22"/>
  <c r="E30" i="22"/>
  <c r="D30" i="22"/>
  <c r="C30" i="22"/>
  <c r="H29" i="22"/>
  <c r="G29" i="22"/>
  <c r="F29" i="22"/>
  <c r="E29" i="22"/>
  <c r="D29" i="22"/>
  <c r="C29" i="22"/>
  <c r="H28" i="22"/>
  <c r="G28" i="22"/>
  <c r="F28" i="22"/>
  <c r="E28" i="22"/>
  <c r="D28" i="22"/>
  <c r="C28" i="22"/>
  <c r="B27" i="22"/>
  <c r="H26" i="22"/>
  <c r="G26" i="22"/>
  <c r="F26" i="22"/>
  <c r="E26" i="22"/>
  <c r="D26" i="22"/>
  <c r="C26" i="22"/>
  <c r="H25" i="22"/>
  <c r="G25" i="22"/>
  <c r="F25" i="22"/>
  <c r="E25" i="22"/>
  <c r="D25" i="22"/>
  <c r="C25" i="22"/>
  <c r="B24" i="22"/>
  <c r="B23" i="22" s="1"/>
  <c r="H22" i="22"/>
  <c r="G22" i="22"/>
  <c r="F22" i="22"/>
  <c r="E22" i="22"/>
  <c r="D22" i="22"/>
  <c r="C22" i="22"/>
  <c r="H21" i="22"/>
  <c r="G21" i="22"/>
  <c r="F21" i="22"/>
  <c r="E21" i="22"/>
  <c r="D21" i="22"/>
  <c r="C21" i="22"/>
  <c r="B20" i="22"/>
  <c r="H19" i="22"/>
  <c r="G19" i="22"/>
  <c r="F19" i="22"/>
  <c r="E19" i="22"/>
  <c r="D19" i="22"/>
  <c r="C19" i="22"/>
  <c r="H18" i="22"/>
  <c r="G18" i="22"/>
  <c r="F18" i="22"/>
  <c r="E18" i="22"/>
  <c r="D18" i="22"/>
  <c r="C18" i="22"/>
  <c r="H17" i="22"/>
  <c r="G17" i="22"/>
  <c r="F17" i="22"/>
  <c r="E17" i="22"/>
  <c r="D17" i="22"/>
  <c r="C17" i="22"/>
  <c r="H16" i="22"/>
  <c r="G16" i="22"/>
  <c r="F16" i="22"/>
  <c r="E16" i="22"/>
  <c r="D16" i="22"/>
  <c r="C16" i="22"/>
  <c r="B15" i="22"/>
  <c r="B14" i="22"/>
  <c r="H13" i="22"/>
  <c r="H12" i="22" s="1"/>
  <c r="G13" i="22"/>
  <c r="G12" i="22" s="1"/>
  <c r="F13" i="22"/>
  <c r="F12" i="22" s="1"/>
  <c r="E13" i="22"/>
  <c r="E12" i="22" s="1"/>
  <c r="D13" i="22"/>
  <c r="C13" i="22"/>
  <c r="C12" i="22" s="1"/>
  <c r="B12" i="22"/>
  <c r="H11" i="22"/>
  <c r="H10" i="22" s="1"/>
  <c r="G11" i="22"/>
  <c r="G10" i="22" s="1"/>
  <c r="F11" i="22"/>
  <c r="F10" i="22" s="1"/>
  <c r="E11" i="22"/>
  <c r="E10" i="22" s="1"/>
  <c r="D11" i="22"/>
  <c r="C11" i="22"/>
  <c r="C10" i="22" s="1"/>
  <c r="B10" i="22"/>
  <c r="H9" i="22"/>
  <c r="H8" i="22" s="1"/>
  <c r="G9" i="22"/>
  <c r="G8" i="22" s="1"/>
  <c r="F9" i="22"/>
  <c r="F8" i="22" s="1"/>
  <c r="E9" i="22"/>
  <c r="E8" i="22" s="1"/>
  <c r="D9" i="22"/>
  <c r="D8" i="22" s="1"/>
  <c r="C9" i="22"/>
  <c r="B8" i="22"/>
  <c r="B3" i="22" s="1"/>
  <c r="B2" i="22" s="1"/>
  <c r="H7" i="22"/>
  <c r="H6" i="22" s="1"/>
  <c r="G7" i="22"/>
  <c r="G6" i="22" s="1"/>
  <c r="F7" i="22"/>
  <c r="E7" i="22"/>
  <c r="E6" i="22" s="1"/>
  <c r="D7" i="22"/>
  <c r="D6" i="22" s="1"/>
  <c r="C7" i="22"/>
  <c r="C6" i="22" s="1"/>
  <c r="B6" i="22"/>
  <c r="H5" i="22"/>
  <c r="H4" i="22" s="1"/>
  <c r="G5" i="22"/>
  <c r="G4" i="22" s="1"/>
  <c r="F5" i="22"/>
  <c r="F4" i="22" s="1"/>
  <c r="E5" i="22"/>
  <c r="E4" i="22" s="1"/>
  <c r="D5" i="22"/>
  <c r="D4" i="22" s="1"/>
  <c r="C5" i="22"/>
  <c r="C4" i="22" s="1"/>
  <c r="B4" i="22"/>
  <c r="H108" i="25"/>
  <c r="G108" i="25"/>
  <c r="F108" i="25"/>
  <c r="E108" i="25"/>
  <c r="D108" i="25"/>
  <c r="C108" i="25"/>
  <c r="H107" i="25"/>
  <c r="G107" i="25"/>
  <c r="F107" i="25"/>
  <c r="E107" i="25"/>
  <c r="D107" i="25"/>
  <c r="C107" i="25"/>
  <c r="B106" i="25"/>
  <c r="B105" i="25"/>
  <c r="H104" i="25"/>
  <c r="H103" i="25" s="1"/>
  <c r="H102" i="25" s="1"/>
  <c r="G104" i="25"/>
  <c r="G103" i="25" s="1"/>
  <c r="G102" i="25" s="1"/>
  <c r="F104" i="25"/>
  <c r="F103" i="25" s="1"/>
  <c r="F102" i="25" s="1"/>
  <c r="E104" i="25"/>
  <c r="E103" i="25" s="1"/>
  <c r="E102" i="25" s="1"/>
  <c r="D104" i="25"/>
  <c r="D103" i="25" s="1"/>
  <c r="D102" i="25" s="1"/>
  <c r="B103" i="25"/>
  <c r="B102" i="25"/>
  <c r="H101" i="25"/>
  <c r="H100" i="25" s="1"/>
  <c r="H99" i="25" s="1"/>
  <c r="G101" i="25"/>
  <c r="G100" i="25" s="1"/>
  <c r="G99" i="25" s="1"/>
  <c r="F101" i="25"/>
  <c r="F100" i="25" s="1"/>
  <c r="F99" i="25" s="1"/>
  <c r="C101" i="25"/>
  <c r="C100" i="25" s="1"/>
  <c r="C99" i="25" s="1"/>
  <c r="B100" i="25"/>
  <c r="B99" i="25"/>
  <c r="H98" i="25"/>
  <c r="H97" i="25" s="1"/>
  <c r="G98" i="25"/>
  <c r="G97" i="25" s="1"/>
  <c r="F98" i="25"/>
  <c r="F97" i="25" s="1"/>
  <c r="E98" i="25"/>
  <c r="E97" i="25" s="1"/>
  <c r="D98" i="25"/>
  <c r="D97" i="25" s="1"/>
  <c r="C98" i="25"/>
  <c r="C97" i="25" s="1"/>
  <c r="B97" i="25"/>
  <c r="H96" i="25"/>
  <c r="H95" i="25" s="1"/>
  <c r="G96" i="25"/>
  <c r="G95" i="25" s="1"/>
  <c r="F96" i="25"/>
  <c r="F95" i="25" s="1"/>
  <c r="E96" i="25"/>
  <c r="E95" i="25" s="1"/>
  <c r="D96" i="25"/>
  <c r="D95" i="25" s="1"/>
  <c r="C96" i="25"/>
  <c r="C95" i="25" s="1"/>
  <c r="B95" i="25"/>
  <c r="H94" i="25"/>
  <c r="H93" i="25" s="1"/>
  <c r="G94" i="25"/>
  <c r="G93" i="25" s="1"/>
  <c r="F94" i="25"/>
  <c r="F93" i="25" s="1"/>
  <c r="E94" i="25"/>
  <c r="D94" i="25"/>
  <c r="D93" i="25" s="1"/>
  <c r="C94" i="25"/>
  <c r="C93" i="25" s="1"/>
  <c r="B93" i="25"/>
  <c r="H92" i="25"/>
  <c r="H91" i="25" s="1"/>
  <c r="G92" i="25"/>
  <c r="G91" i="25" s="1"/>
  <c r="F92" i="25"/>
  <c r="F91" i="25" s="1"/>
  <c r="E92" i="25"/>
  <c r="E91" i="25" s="1"/>
  <c r="D92" i="25"/>
  <c r="D91" i="25" s="1"/>
  <c r="C92" i="25"/>
  <c r="C91" i="25" s="1"/>
  <c r="B91" i="25"/>
  <c r="H89" i="25"/>
  <c r="H88" i="25" s="1"/>
  <c r="G89" i="25"/>
  <c r="G88" i="25" s="1"/>
  <c r="F89" i="25"/>
  <c r="F88" i="25" s="1"/>
  <c r="E89" i="25"/>
  <c r="E88" i="25" s="1"/>
  <c r="D89" i="25"/>
  <c r="D88" i="25" s="1"/>
  <c r="C89" i="25"/>
  <c r="B88" i="25"/>
  <c r="H87" i="25"/>
  <c r="H86" i="25" s="1"/>
  <c r="G87" i="25"/>
  <c r="G86" i="25" s="1"/>
  <c r="F87" i="25"/>
  <c r="F86" i="25" s="1"/>
  <c r="E87" i="25"/>
  <c r="E86" i="25" s="1"/>
  <c r="D87" i="25"/>
  <c r="D86" i="25" s="1"/>
  <c r="C87" i="25"/>
  <c r="C86" i="25" s="1"/>
  <c r="B86" i="25"/>
  <c r="H85" i="25"/>
  <c r="H84" i="25" s="1"/>
  <c r="G85" i="25"/>
  <c r="G84" i="25" s="1"/>
  <c r="F85" i="25"/>
  <c r="E85" i="25"/>
  <c r="E84" i="25" s="1"/>
  <c r="D85" i="25"/>
  <c r="D84" i="25" s="1"/>
  <c r="C85" i="25"/>
  <c r="C84" i="25" s="1"/>
  <c r="B84" i="25"/>
  <c r="H83" i="25"/>
  <c r="H82" i="25" s="1"/>
  <c r="F83" i="25"/>
  <c r="F82" i="25" s="1"/>
  <c r="E83" i="25"/>
  <c r="E82" i="25" s="1"/>
  <c r="C83" i="25"/>
  <c r="C82" i="25" s="1"/>
  <c r="B82" i="25"/>
  <c r="H79" i="25"/>
  <c r="H78" i="25" s="1"/>
  <c r="G79" i="25"/>
  <c r="G78" i="25" s="1"/>
  <c r="F79" i="25"/>
  <c r="F78" i="25" s="1"/>
  <c r="E79" i="25"/>
  <c r="E78" i="25" s="1"/>
  <c r="C79" i="25"/>
  <c r="C78" i="25" s="1"/>
  <c r="B78" i="25"/>
  <c r="H77" i="25"/>
  <c r="H76" i="25" s="1"/>
  <c r="G77" i="25"/>
  <c r="G76" i="25" s="1"/>
  <c r="F77" i="25"/>
  <c r="F76" i="25" s="1"/>
  <c r="E77" i="25"/>
  <c r="D77" i="25"/>
  <c r="D76" i="25" s="1"/>
  <c r="C77" i="25"/>
  <c r="C76" i="25" s="1"/>
  <c r="B76" i="25"/>
  <c r="H75" i="25"/>
  <c r="H74" i="25" s="1"/>
  <c r="G75" i="25"/>
  <c r="G74" i="25" s="1"/>
  <c r="F75" i="25"/>
  <c r="F74" i="25" s="1"/>
  <c r="E75" i="25"/>
  <c r="E74" i="25" s="1"/>
  <c r="B74" i="25"/>
  <c r="B65" i="25" s="1"/>
  <c r="B64" i="25" s="1"/>
  <c r="H73" i="25"/>
  <c r="H72" i="25" s="1"/>
  <c r="G73" i="25"/>
  <c r="G72" i="25" s="1"/>
  <c r="F73" i="25"/>
  <c r="F72" i="25" s="1"/>
  <c r="E73" i="25"/>
  <c r="E72" i="25" s="1"/>
  <c r="D73" i="25"/>
  <c r="D72" i="25" s="1"/>
  <c r="C73" i="25"/>
  <c r="C72" i="25" s="1"/>
  <c r="B72" i="25"/>
  <c r="H71" i="25"/>
  <c r="G71" i="25"/>
  <c r="F71" i="25"/>
  <c r="E71" i="25"/>
  <c r="D71" i="25"/>
  <c r="C71" i="25"/>
  <c r="H70" i="25"/>
  <c r="G70" i="25"/>
  <c r="F70" i="25"/>
  <c r="E70" i="25"/>
  <c r="D70" i="25"/>
  <c r="B69" i="25"/>
  <c r="H68" i="25"/>
  <c r="G68" i="25"/>
  <c r="F68" i="25"/>
  <c r="E68" i="25"/>
  <c r="D68" i="25"/>
  <c r="C68" i="25"/>
  <c r="H67" i="25"/>
  <c r="G67" i="25"/>
  <c r="F67" i="25"/>
  <c r="C67" i="25"/>
  <c r="C66" i="25" s="1"/>
  <c r="B66" i="25"/>
  <c r="H63" i="25"/>
  <c r="H62" i="25" s="1"/>
  <c r="G63" i="25"/>
  <c r="G62" i="25" s="1"/>
  <c r="F63" i="25"/>
  <c r="F62" i="25" s="1"/>
  <c r="E63" i="25"/>
  <c r="E62" i="25" s="1"/>
  <c r="D63" i="25"/>
  <c r="D62" i="25" s="1"/>
  <c r="B62" i="25"/>
  <c r="H61" i="25"/>
  <c r="G61" i="25"/>
  <c r="F61" i="25"/>
  <c r="E61" i="25"/>
  <c r="D61" i="25"/>
  <c r="H60" i="25"/>
  <c r="G60" i="25"/>
  <c r="F60" i="25"/>
  <c r="E60" i="25"/>
  <c r="D60" i="25"/>
  <c r="H59" i="25"/>
  <c r="F59" i="25"/>
  <c r="E59" i="25"/>
  <c r="D59" i="25"/>
  <c r="B58" i="25"/>
  <c r="H57" i="25"/>
  <c r="H56" i="25" s="1"/>
  <c r="F57" i="25"/>
  <c r="F56" i="25" s="1"/>
  <c r="D57" i="25"/>
  <c r="D56" i="25" s="1"/>
  <c r="B56" i="25"/>
  <c r="B55" i="25"/>
  <c r="H54" i="25"/>
  <c r="H53" i="25" s="1"/>
  <c r="H52" i="25" s="1"/>
  <c r="G54" i="25"/>
  <c r="G53" i="25" s="1"/>
  <c r="G52" i="25" s="1"/>
  <c r="F54" i="25"/>
  <c r="F53" i="25" s="1"/>
  <c r="F52" i="25" s="1"/>
  <c r="D54" i="25"/>
  <c r="D53" i="25" s="1"/>
  <c r="D52" i="25" s="1"/>
  <c r="B53" i="25"/>
  <c r="B52" i="25" s="1"/>
  <c r="H51" i="25"/>
  <c r="G51" i="25"/>
  <c r="F51" i="25"/>
  <c r="E51" i="25"/>
  <c r="D51" i="25"/>
  <c r="H50" i="25"/>
  <c r="G50" i="25"/>
  <c r="F50" i="25"/>
  <c r="E50" i="25"/>
  <c r="D50" i="25"/>
  <c r="C50" i="25"/>
  <c r="H49" i="25"/>
  <c r="G49" i="25"/>
  <c r="F49" i="25"/>
  <c r="E49" i="25"/>
  <c r="D49" i="25"/>
  <c r="C49" i="25"/>
  <c r="H48" i="25"/>
  <c r="G48" i="25"/>
  <c r="F48" i="25"/>
  <c r="E48" i="25"/>
  <c r="D48" i="25"/>
  <c r="C48" i="25"/>
  <c r="H47" i="25"/>
  <c r="G47" i="25"/>
  <c r="F47" i="25"/>
  <c r="E47" i="25"/>
  <c r="D47" i="25"/>
  <c r="C47" i="25"/>
  <c r="H46" i="25"/>
  <c r="G46" i="25"/>
  <c r="F46" i="25"/>
  <c r="D46" i="25"/>
  <c r="H45" i="25"/>
  <c r="G45" i="25"/>
  <c r="F45" i="25"/>
  <c r="E45" i="25"/>
  <c r="D45" i="25"/>
  <c r="C45" i="25"/>
  <c r="H44" i="25"/>
  <c r="F44" i="25"/>
  <c r="E44" i="25"/>
  <c r="D44" i="25"/>
  <c r="H43" i="25"/>
  <c r="G43" i="25"/>
  <c r="F43" i="25"/>
  <c r="E43" i="25"/>
  <c r="C43" i="25"/>
  <c r="B42" i="25"/>
  <c r="B41" i="25"/>
  <c r="H40" i="25"/>
  <c r="G40" i="25"/>
  <c r="F40" i="25"/>
  <c r="E40" i="25"/>
  <c r="D40" i="25"/>
  <c r="H39" i="25"/>
  <c r="F39" i="25"/>
  <c r="E39" i="25"/>
  <c r="D39" i="25"/>
  <c r="B38" i="25"/>
  <c r="B37" i="25" s="1"/>
  <c r="H36" i="25"/>
  <c r="G36" i="25"/>
  <c r="F36" i="25"/>
  <c r="E36" i="25"/>
  <c r="D36" i="25"/>
  <c r="H35" i="25"/>
  <c r="F35" i="25"/>
  <c r="F34" i="25" s="1"/>
  <c r="F33" i="25" s="1"/>
  <c r="E35" i="25"/>
  <c r="E34" i="25" s="1"/>
  <c r="E33" i="25" s="1"/>
  <c r="D35" i="25"/>
  <c r="D34" i="25" s="1"/>
  <c r="D33" i="25" s="1"/>
  <c r="B34" i="25"/>
  <c r="B33" i="25"/>
  <c r="H31" i="25"/>
  <c r="G31" i="25"/>
  <c r="F31" i="25"/>
  <c r="D31" i="25"/>
  <c r="H30" i="25"/>
  <c r="G30" i="25"/>
  <c r="F30" i="25"/>
  <c r="D30" i="25"/>
  <c r="C30" i="25"/>
  <c r="H29" i="25"/>
  <c r="G29" i="25"/>
  <c r="F29" i="25"/>
  <c r="E29" i="25"/>
  <c r="D29" i="25"/>
  <c r="C29" i="25"/>
  <c r="H28" i="25"/>
  <c r="G28" i="25"/>
  <c r="F28" i="25"/>
  <c r="E28" i="25"/>
  <c r="D28" i="25"/>
  <c r="C28" i="25"/>
  <c r="B27" i="25"/>
  <c r="H26" i="25"/>
  <c r="G26" i="25"/>
  <c r="F26" i="25"/>
  <c r="E26" i="25"/>
  <c r="D26" i="25"/>
  <c r="H25" i="25"/>
  <c r="G25" i="25"/>
  <c r="F25" i="25"/>
  <c r="D25" i="25"/>
  <c r="C25" i="25"/>
  <c r="B24" i="25"/>
  <c r="B23" i="25"/>
  <c r="H22" i="25"/>
  <c r="G22" i="25"/>
  <c r="F22" i="25"/>
  <c r="E22" i="25"/>
  <c r="D22" i="25"/>
  <c r="C22" i="25"/>
  <c r="H21" i="25"/>
  <c r="G21" i="25"/>
  <c r="F21" i="25"/>
  <c r="E21" i="25"/>
  <c r="D21" i="25"/>
  <c r="C21" i="25"/>
  <c r="B20" i="25"/>
  <c r="H19" i="25"/>
  <c r="G19" i="25"/>
  <c r="F19" i="25"/>
  <c r="E19" i="25"/>
  <c r="D19" i="25"/>
  <c r="C19" i="25"/>
  <c r="H18" i="25"/>
  <c r="G18" i="25"/>
  <c r="F18" i="25"/>
  <c r="E18" i="25"/>
  <c r="D18" i="25"/>
  <c r="C18" i="25"/>
  <c r="H17" i="25"/>
  <c r="G17" i="25"/>
  <c r="F17" i="25"/>
  <c r="E17" i="25"/>
  <c r="D17" i="25"/>
  <c r="C17" i="25"/>
  <c r="H16" i="25"/>
  <c r="G16" i="25"/>
  <c r="F16" i="25"/>
  <c r="E16" i="25"/>
  <c r="D16" i="25"/>
  <c r="C16" i="25"/>
  <c r="B15" i="25"/>
  <c r="B14" i="25"/>
  <c r="H13" i="25"/>
  <c r="H12" i="25" s="1"/>
  <c r="G13" i="25"/>
  <c r="G12" i="25" s="1"/>
  <c r="F13" i="25"/>
  <c r="F12" i="25" s="1"/>
  <c r="E13" i="25"/>
  <c r="D13" i="25"/>
  <c r="D12" i="25" s="1"/>
  <c r="C13" i="25"/>
  <c r="C12" i="25" s="1"/>
  <c r="B12" i="25"/>
  <c r="H11" i="25"/>
  <c r="H10" i="25" s="1"/>
  <c r="G11" i="25"/>
  <c r="G10" i="25" s="1"/>
  <c r="F11" i="25"/>
  <c r="F10" i="25" s="1"/>
  <c r="E11" i="25"/>
  <c r="E10" i="25" s="1"/>
  <c r="D11" i="25"/>
  <c r="D10" i="25" s="1"/>
  <c r="C11" i="25"/>
  <c r="C10" i="25" s="1"/>
  <c r="B10" i="25"/>
  <c r="H9" i="25"/>
  <c r="H8" i="25" s="1"/>
  <c r="G9" i="25"/>
  <c r="G8" i="25" s="1"/>
  <c r="F9" i="25"/>
  <c r="F8" i="25" s="1"/>
  <c r="D9" i="25"/>
  <c r="D8" i="25" s="1"/>
  <c r="C9" i="25"/>
  <c r="C8" i="25" s="1"/>
  <c r="B8" i="25"/>
  <c r="H7" i="25"/>
  <c r="H6" i="25" s="1"/>
  <c r="G7" i="25"/>
  <c r="G6" i="25" s="1"/>
  <c r="F7" i="25"/>
  <c r="F6" i="25" s="1"/>
  <c r="E7" i="25"/>
  <c r="E6" i="25" s="1"/>
  <c r="D7" i="25"/>
  <c r="D6" i="25" s="1"/>
  <c r="C7" i="25"/>
  <c r="C6" i="25" s="1"/>
  <c r="B6" i="25"/>
  <c r="H5" i="25"/>
  <c r="H4" i="25" s="1"/>
  <c r="G5" i="25"/>
  <c r="G4" i="25" s="1"/>
  <c r="F5" i="25"/>
  <c r="F4" i="25" s="1"/>
  <c r="E5" i="25"/>
  <c r="E4" i="25" s="1"/>
  <c r="C5" i="25"/>
  <c r="C4" i="25" s="1"/>
  <c r="B4" i="25"/>
  <c r="B3" i="25"/>
  <c r="B2" i="25" s="1"/>
  <c r="AY291" i="6"/>
  <c r="AX291" i="6"/>
  <c r="AW291" i="6"/>
  <c r="AU291" i="6"/>
  <c r="AR291" i="6"/>
  <c r="AQ291" i="6"/>
  <c r="AP291" i="6"/>
  <c r="AK291" i="6"/>
  <c r="AJ291" i="6"/>
  <c r="AI291" i="6"/>
  <c r="AG291" i="6"/>
  <c r="AD291" i="6"/>
  <c r="AB291" i="6"/>
  <c r="AZ290" i="6"/>
  <c r="AS290" i="6"/>
  <c r="AL290" i="6"/>
  <c r="AE290" i="6"/>
  <c r="AZ289" i="6"/>
  <c r="AS289" i="6"/>
  <c r="AL289" i="6"/>
  <c r="AE289" i="6"/>
  <c r="AZ288" i="6"/>
  <c r="AS288" i="6"/>
  <c r="AL288" i="6"/>
  <c r="AE288" i="6"/>
  <c r="X288" i="6"/>
  <c r="AZ287" i="6"/>
  <c r="AS287" i="6"/>
  <c r="AL287" i="6"/>
  <c r="AE287" i="6"/>
  <c r="X287" i="6"/>
  <c r="AZ286" i="6"/>
  <c r="AS286" i="6"/>
  <c r="AL286" i="6"/>
  <c r="AE286" i="6"/>
  <c r="X286" i="6"/>
  <c r="AZ285" i="6"/>
  <c r="AS285" i="6"/>
  <c r="AL285" i="6"/>
  <c r="AE285" i="6"/>
  <c r="X285" i="6"/>
  <c r="AZ284" i="6"/>
  <c r="AS284" i="6"/>
  <c r="AL284" i="6"/>
  <c r="AE284" i="6"/>
  <c r="X284" i="6"/>
  <c r="AZ283" i="6"/>
  <c r="AS283" i="6"/>
  <c r="AL283" i="6"/>
  <c r="Y283" i="6"/>
  <c r="X283" i="6"/>
  <c r="AZ282" i="6"/>
  <c r="AS282" i="6"/>
  <c r="AL282" i="6"/>
  <c r="AE282" i="6"/>
  <c r="X282" i="6"/>
  <c r="AZ281" i="6"/>
  <c r="AS281" i="6"/>
  <c r="AL281" i="6"/>
  <c r="AE281" i="6"/>
  <c r="X281" i="6"/>
  <c r="AZ280" i="6"/>
  <c r="AS280" i="6"/>
  <c r="AL280" i="6"/>
  <c r="AE280" i="6"/>
  <c r="X280" i="6"/>
  <c r="AZ279" i="6"/>
  <c r="AS279" i="6"/>
  <c r="AL279" i="6"/>
  <c r="AE279" i="6"/>
  <c r="X279" i="6"/>
  <c r="AZ278" i="6"/>
  <c r="AS278" i="6"/>
  <c r="AL278" i="6"/>
  <c r="AE278" i="6"/>
  <c r="X278" i="6"/>
  <c r="AZ277" i="6"/>
  <c r="AS277" i="6"/>
  <c r="AL277" i="6"/>
  <c r="AE277" i="6"/>
  <c r="X277" i="6"/>
  <c r="AZ276" i="6"/>
  <c r="AS276" i="6"/>
  <c r="AL276" i="6"/>
  <c r="AE276" i="6"/>
  <c r="X276" i="6"/>
  <c r="AZ275" i="6"/>
  <c r="AS275" i="6"/>
  <c r="AL275" i="6"/>
  <c r="AE275" i="6"/>
  <c r="X275" i="6"/>
  <c r="AZ274" i="6"/>
  <c r="AS274" i="6"/>
  <c r="AL274" i="6"/>
  <c r="AE274" i="6"/>
  <c r="X274" i="6"/>
  <c r="AZ273" i="6"/>
  <c r="AS273" i="6"/>
  <c r="AL273" i="6"/>
  <c r="AE273" i="6"/>
  <c r="AZ272" i="6"/>
  <c r="AS272" i="6"/>
  <c r="AL272" i="6"/>
  <c r="Z272" i="6"/>
  <c r="AE272" i="6" s="1"/>
  <c r="AZ271" i="6"/>
  <c r="AS271" i="6"/>
  <c r="AL271" i="6"/>
  <c r="AE271" i="6"/>
  <c r="AZ270" i="6"/>
  <c r="AS270" i="6"/>
  <c r="AL270" i="6"/>
  <c r="AE270" i="6"/>
  <c r="AZ269" i="6"/>
  <c r="AS269" i="6"/>
  <c r="AL269" i="6"/>
  <c r="AE269" i="6"/>
  <c r="AZ268" i="6"/>
  <c r="AS268" i="6"/>
  <c r="AL268" i="6"/>
  <c r="AA268" i="6"/>
  <c r="AE268" i="6" s="1"/>
  <c r="Z268" i="6"/>
  <c r="AZ267" i="6"/>
  <c r="AS267" i="6"/>
  <c r="AL267" i="6"/>
  <c r="AE267" i="6"/>
  <c r="AZ266" i="6"/>
  <c r="AS266" i="6"/>
  <c r="AL266" i="6"/>
  <c r="AE266" i="6"/>
  <c r="AZ265" i="6"/>
  <c r="AS265" i="6"/>
  <c r="AL265" i="6"/>
  <c r="AE265" i="6"/>
  <c r="X265" i="6"/>
  <c r="AZ264" i="6"/>
  <c r="AS264" i="6"/>
  <c r="AL264" i="6"/>
  <c r="AE264" i="6"/>
  <c r="AZ263" i="6"/>
  <c r="AS263" i="6"/>
  <c r="AL263" i="6"/>
  <c r="AE263" i="6"/>
  <c r="AZ262" i="6"/>
  <c r="AS262" i="6"/>
  <c r="AL262" i="6"/>
  <c r="AE262" i="6"/>
  <c r="AZ261" i="6"/>
  <c r="AS261" i="6"/>
  <c r="AL261" i="6"/>
  <c r="AE261" i="6"/>
  <c r="X261" i="6"/>
  <c r="AZ260" i="6"/>
  <c r="AS260" i="6"/>
  <c r="AL260" i="6"/>
  <c r="AE260" i="6"/>
  <c r="X260" i="6"/>
  <c r="AZ259" i="6"/>
  <c r="AS259" i="6"/>
  <c r="AL259" i="6"/>
  <c r="AE259" i="6"/>
  <c r="X259" i="6"/>
  <c r="AZ258" i="6"/>
  <c r="AS258" i="6"/>
  <c r="AL258" i="6"/>
  <c r="AE258" i="6"/>
  <c r="X258" i="6"/>
  <c r="AZ257" i="6"/>
  <c r="AS257" i="6"/>
  <c r="AL257" i="6"/>
  <c r="AE257" i="6"/>
  <c r="X257" i="6"/>
  <c r="AZ256" i="6"/>
  <c r="AS256" i="6"/>
  <c r="AL256" i="6"/>
  <c r="AE256" i="6"/>
  <c r="X256" i="6"/>
  <c r="AZ255" i="6"/>
  <c r="AS255" i="6"/>
  <c r="AL255" i="6"/>
  <c r="AE255" i="6"/>
  <c r="X255" i="6"/>
  <c r="AZ254" i="6"/>
  <c r="AS254" i="6"/>
  <c r="AL254" i="6"/>
  <c r="AE254" i="6"/>
  <c r="AZ253" i="6"/>
  <c r="AS253" i="6"/>
  <c r="AL253" i="6"/>
  <c r="AE253" i="6"/>
  <c r="AZ252" i="6"/>
  <c r="AS252" i="6"/>
  <c r="AL252" i="6"/>
  <c r="AE252" i="6"/>
  <c r="X252" i="6"/>
  <c r="AZ251" i="6"/>
  <c r="AS251" i="6"/>
  <c r="AL251" i="6"/>
  <c r="X251" i="6"/>
  <c r="AZ250" i="6"/>
  <c r="AS250" i="6"/>
  <c r="AL250" i="6"/>
  <c r="AE250" i="6"/>
  <c r="AZ249" i="6"/>
  <c r="AS249" i="6"/>
  <c r="AL249" i="6"/>
  <c r="AE249" i="6"/>
  <c r="X249" i="6"/>
  <c r="AZ248" i="6"/>
  <c r="AS248" i="6"/>
  <c r="AL248" i="6"/>
  <c r="AE248" i="6"/>
  <c r="X248" i="6"/>
  <c r="AZ247" i="6"/>
  <c r="AS247" i="6"/>
  <c r="AL247" i="6"/>
  <c r="AE247" i="6"/>
  <c r="X247" i="6"/>
  <c r="AZ246" i="6"/>
  <c r="AS246" i="6"/>
  <c r="AL246" i="6"/>
  <c r="AE246" i="6"/>
  <c r="X246" i="6"/>
  <c r="AZ245" i="6"/>
  <c r="AS245" i="6"/>
  <c r="AL245" i="6"/>
  <c r="AE245" i="6"/>
  <c r="AZ244" i="6"/>
  <c r="AS244" i="6"/>
  <c r="AL244" i="6"/>
  <c r="AC244" i="6"/>
  <c r="Z244" i="6"/>
  <c r="D83" i="25" s="1"/>
  <c r="D82" i="25" s="1"/>
  <c r="X244" i="6"/>
  <c r="AZ243" i="6"/>
  <c r="AS243" i="6"/>
  <c r="AL243" i="6"/>
  <c r="Z243" i="6"/>
  <c r="AE243" i="6" s="1"/>
  <c r="X243" i="6"/>
  <c r="AZ242" i="6"/>
  <c r="AS242" i="6"/>
  <c r="AL242" i="6"/>
  <c r="AE242" i="6"/>
  <c r="X242" i="6"/>
  <c r="AZ241" i="6"/>
  <c r="AS241" i="6"/>
  <c r="AL241" i="6"/>
  <c r="AE241" i="6"/>
  <c r="X241" i="6"/>
  <c r="AZ240" i="6"/>
  <c r="AS240" i="6"/>
  <c r="AL240" i="6"/>
  <c r="Z240" i="6"/>
  <c r="AZ239" i="6"/>
  <c r="AS239" i="6"/>
  <c r="AL239" i="6"/>
  <c r="AE239" i="6"/>
  <c r="X239" i="6"/>
  <c r="AZ238" i="6"/>
  <c r="AS238" i="6"/>
  <c r="AL238" i="6"/>
  <c r="Z238" i="6"/>
  <c r="D75" i="25" s="1"/>
  <c r="D74" i="25" s="1"/>
  <c r="Y238" i="6"/>
  <c r="C75" i="25" s="1"/>
  <c r="C74" i="25" s="1"/>
  <c r="AZ237" i="6"/>
  <c r="AS237" i="6"/>
  <c r="AL237" i="6"/>
  <c r="AE237" i="6"/>
  <c r="AZ236" i="6"/>
  <c r="AS236" i="6"/>
  <c r="AL236" i="6"/>
  <c r="AE236" i="6"/>
  <c r="AZ235" i="6"/>
  <c r="AS235" i="6"/>
  <c r="AL235" i="6"/>
  <c r="AE235" i="6"/>
  <c r="AZ234" i="6"/>
  <c r="AS234" i="6"/>
  <c r="AL234" i="6"/>
  <c r="AE234" i="6"/>
  <c r="AZ233" i="6"/>
  <c r="AS233" i="6"/>
  <c r="AL233" i="6"/>
  <c r="AE233" i="6"/>
  <c r="AZ232" i="6"/>
  <c r="AS232" i="6"/>
  <c r="AL232" i="6"/>
  <c r="AE232" i="6"/>
  <c r="AZ231" i="6"/>
  <c r="AS231" i="6"/>
  <c r="AL231" i="6"/>
  <c r="AE231" i="6"/>
  <c r="AZ230" i="6"/>
  <c r="AS230" i="6"/>
  <c r="AL230" i="6"/>
  <c r="AE230" i="6"/>
  <c r="AZ229" i="6"/>
  <c r="AS229" i="6"/>
  <c r="AL229" i="6"/>
  <c r="AE229" i="6"/>
  <c r="AZ228" i="6"/>
  <c r="AS228" i="6"/>
  <c r="AL228" i="6"/>
  <c r="AE228" i="6"/>
  <c r="AZ227" i="6"/>
  <c r="AS227" i="6"/>
  <c r="AL227" i="6"/>
  <c r="AE227" i="6"/>
  <c r="AZ226" i="6"/>
  <c r="AS226" i="6"/>
  <c r="AL226" i="6"/>
  <c r="AE226" i="6"/>
  <c r="AZ225" i="6"/>
  <c r="AS225" i="6"/>
  <c r="AL225" i="6"/>
  <c r="AE225" i="6"/>
  <c r="AZ224" i="6"/>
  <c r="AS224" i="6"/>
  <c r="AL224" i="6"/>
  <c r="Y224" i="6"/>
  <c r="AZ223" i="6"/>
  <c r="AS223" i="6"/>
  <c r="AL223" i="6"/>
  <c r="AE223" i="6"/>
  <c r="AZ222" i="6"/>
  <c r="AS222" i="6"/>
  <c r="AL222" i="6"/>
  <c r="AE222" i="6"/>
  <c r="AZ221" i="6"/>
  <c r="AS221" i="6"/>
  <c r="AL221" i="6"/>
  <c r="AE221" i="6"/>
  <c r="AZ220" i="6"/>
  <c r="AS220" i="6"/>
  <c r="AL220" i="6"/>
  <c r="Z220" i="6"/>
  <c r="AE220" i="6" s="1"/>
  <c r="AZ219" i="6"/>
  <c r="AS219" i="6"/>
  <c r="AL219" i="6"/>
  <c r="Z219" i="6"/>
  <c r="AE219" i="6" s="1"/>
  <c r="AZ218" i="6"/>
  <c r="AS218" i="6"/>
  <c r="AL218" i="6"/>
  <c r="AA218" i="6"/>
  <c r="Z218" i="6"/>
  <c r="AZ217" i="6"/>
  <c r="AS217" i="6"/>
  <c r="AL217" i="6"/>
  <c r="Y217" i="6"/>
  <c r="C63" i="25" s="1"/>
  <c r="C62" i="25" s="1"/>
  <c r="X217" i="6"/>
  <c r="AZ216" i="6"/>
  <c r="AS216" i="6"/>
  <c r="AL216" i="6"/>
  <c r="AE216" i="6"/>
  <c r="X216" i="6"/>
  <c r="AZ215" i="6"/>
  <c r="AS215" i="6"/>
  <c r="AL215" i="6"/>
  <c r="AE215" i="6"/>
  <c r="X215" i="6"/>
  <c r="AZ214" i="6"/>
  <c r="AS214" i="6"/>
  <c r="AL214" i="6"/>
  <c r="AE214" i="6"/>
  <c r="X214" i="6"/>
  <c r="AZ213" i="6"/>
  <c r="AS213" i="6"/>
  <c r="AL213" i="6"/>
  <c r="AE213" i="6"/>
  <c r="X213" i="6"/>
  <c r="AZ212" i="6"/>
  <c r="AS212" i="6"/>
  <c r="AL212" i="6"/>
  <c r="AE212" i="6"/>
  <c r="X212" i="6"/>
  <c r="AZ211" i="6"/>
  <c r="AS211" i="6"/>
  <c r="AL211" i="6"/>
  <c r="AE211" i="6"/>
  <c r="AT210" i="6"/>
  <c r="AZ210" i="6" s="1"/>
  <c r="AS210" i="6"/>
  <c r="AM210" i="6"/>
  <c r="C61" i="24" s="1"/>
  <c r="AF210" i="6"/>
  <c r="C61" i="22" s="1"/>
  <c r="Y210" i="6"/>
  <c r="C61" i="25" s="1"/>
  <c r="AZ209" i="6"/>
  <c r="AS209" i="6"/>
  <c r="AL209" i="6"/>
  <c r="AE209" i="6"/>
  <c r="X209" i="6"/>
  <c r="AZ208" i="6"/>
  <c r="AS208" i="6"/>
  <c r="AL208" i="6"/>
  <c r="AE208" i="6"/>
  <c r="X208" i="6"/>
  <c r="AZ207" i="6"/>
  <c r="AS207" i="6"/>
  <c r="AL207" i="6"/>
  <c r="AE207" i="6"/>
  <c r="X207" i="6"/>
  <c r="AZ206" i="6"/>
  <c r="AS206" i="6"/>
  <c r="AL206" i="6"/>
  <c r="AE206" i="6"/>
  <c r="X206" i="6"/>
  <c r="AZ205" i="6"/>
  <c r="AS205" i="6"/>
  <c r="AL205" i="6"/>
  <c r="AE205" i="6"/>
  <c r="X205" i="6"/>
  <c r="AZ204" i="6"/>
  <c r="AS204" i="6"/>
  <c r="AL204" i="6"/>
  <c r="AE204" i="6"/>
  <c r="X204" i="6"/>
  <c r="AZ203" i="6"/>
  <c r="AS203" i="6"/>
  <c r="AL203" i="6"/>
  <c r="AE203" i="6"/>
  <c r="X203" i="6"/>
  <c r="AZ202" i="6"/>
  <c r="AS202" i="6"/>
  <c r="AL202" i="6"/>
  <c r="AE202" i="6"/>
  <c r="X202" i="6"/>
  <c r="AT201" i="6"/>
  <c r="C60" i="23" s="1"/>
  <c r="AS201" i="6"/>
  <c r="AM201" i="6"/>
  <c r="C60" i="24" s="1"/>
  <c r="AF201" i="6"/>
  <c r="AL201" i="6" s="1"/>
  <c r="Y201" i="6"/>
  <c r="AZ200" i="6"/>
  <c r="AS200" i="6"/>
  <c r="AL200" i="6"/>
  <c r="AE200" i="6"/>
  <c r="X200" i="6"/>
  <c r="AZ199" i="6"/>
  <c r="AS199" i="6"/>
  <c r="AL199" i="6"/>
  <c r="AE199" i="6"/>
  <c r="X199" i="6"/>
  <c r="AZ198" i="6"/>
  <c r="AS198" i="6"/>
  <c r="AL198" i="6"/>
  <c r="AE198" i="6"/>
  <c r="X198" i="6"/>
  <c r="AZ197" i="6"/>
  <c r="AS197" i="6"/>
  <c r="AL197" i="6"/>
  <c r="AE197" i="6"/>
  <c r="X197" i="6"/>
  <c r="AZ196" i="6"/>
  <c r="AS196" i="6"/>
  <c r="AL196" i="6"/>
  <c r="AE196" i="6"/>
  <c r="X196" i="6"/>
  <c r="AZ195" i="6"/>
  <c r="AS195" i="6"/>
  <c r="AL195" i="6"/>
  <c r="AE195" i="6"/>
  <c r="X195" i="6"/>
  <c r="AZ194" i="6"/>
  <c r="AS194" i="6"/>
  <c r="AL194" i="6"/>
  <c r="AE194" i="6"/>
  <c r="X194" i="6"/>
  <c r="AZ193" i="6"/>
  <c r="AT193" i="6"/>
  <c r="C59" i="23" s="1"/>
  <c r="AM193" i="6"/>
  <c r="AL193" i="6"/>
  <c r="AF193" i="6"/>
  <c r="C59" i="22" s="1"/>
  <c r="AC193" i="6"/>
  <c r="G59" i="25" s="1"/>
  <c r="Y193" i="6"/>
  <c r="AZ192" i="6"/>
  <c r="AS192" i="6"/>
  <c r="AL192" i="6"/>
  <c r="AA192" i="6"/>
  <c r="E57" i="25" s="1"/>
  <c r="E56" i="25" s="1"/>
  <c r="X192" i="6"/>
  <c r="AZ191" i="6"/>
  <c r="AS191" i="6"/>
  <c r="AL191" i="6"/>
  <c r="AE191" i="6"/>
  <c r="X191" i="6"/>
  <c r="AZ190" i="6"/>
  <c r="AS190" i="6"/>
  <c r="AL190" i="6"/>
  <c r="AE190" i="6"/>
  <c r="AZ189" i="6"/>
  <c r="AV189" i="6"/>
  <c r="E57" i="23" s="1"/>
  <c r="E56" i="23" s="1"/>
  <c r="AO189" i="6"/>
  <c r="AL189" i="6"/>
  <c r="AC189" i="6"/>
  <c r="G57" i="25" s="1"/>
  <c r="G56" i="25" s="1"/>
  <c r="Y189" i="6"/>
  <c r="AZ188" i="6"/>
  <c r="AS188" i="6"/>
  <c r="AL188" i="6"/>
  <c r="AE188" i="6"/>
  <c r="X188" i="6"/>
  <c r="AZ187" i="6"/>
  <c r="AS187" i="6"/>
  <c r="AL187" i="6"/>
  <c r="AE187" i="6"/>
  <c r="X187" i="6"/>
  <c r="AZ186" i="6"/>
  <c r="AS186" i="6"/>
  <c r="AL186" i="6"/>
  <c r="AE186" i="6"/>
  <c r="X186" i="6"/>
  <c r="AZ185" i="6"/>
  <c r="AS185" i="6"/>
  <c r="AL185" i="6"/>
  <c r="AE185" i="6"/>
  <c r="AZ184" i="6"/>
  <c r="AS184" i="6"/>
  <c r="AL184" i="6"/>
  <c r="AE184" i="6"/>
  <c r="X184" i="6"/>
  <c r="AZ183" i="6"/>
  <c r="AS183" i="6"/>
  <c r="AL183" i="6"/>
  <c r="AE183" i="6"/>
  <c r="X183" i="6"/>
  <c r="AZ182" i="6"/>
  <c r="AS182" i="6"/>
  <c r="AH182" i="6"/>
  <c r="AA182" i="6"/>
  <c r="E54" i="25" s="1"/>
  <c r="E53" i="25" s="1"/>
  <c r="E52" i="25" s="1"/>
  <c r="X182" i="6"/>
  <c r="AZ181" i="6"/>
  <c r="AS181" i="6"/>
  <c r="AL181" i="6"/>
  <c r="AE181" i="6"/>
  <c r="X181" i="6"/>
  <c r="AT180" i="6"/>
  <c r="C54" i="23" s="1"/>
  <c r="C53" i="23" s="1"/>
  <c r="C52" i="23" s="1"/>
  <c r="AM180" i="6"/>
  <c r="AM291" i="6" s="1"/>
  <c r="AF180" i="6"/>
  <c r="AL180" i="6" s="1"/>
  <c r="AE180" i="6"/>
  <c r="X180" i="6"/>
  <c r="AZ179" i="6"/>
  <c r="AS179" i="6"/>
  <c r="AL179" i="6"/>
  <c r="AE179" i="6"/>
  <c r="X179" i="6"/>
  <c r="AZ178" i="6"/>
  <c r="AS178" i="6"/>
  <c r="AL178" i="6"/>
  <c r="AE178" i="6"/>
  <c r="AZ177" i="6"/>
  <c r="AS177" i="6"/>
  <c r="AL177" i="6"/>
  <c r="Y177" i="6"/>
  <c r="C54" i="25" s="1"/>
  <c r="C53" i="25" s="1"/>
  <c r="C52" i="25" s="1"/>
  <c r="X177" i="6"/>
  <c r="AZ176" i="6"/>
  <c r="AS176" i="6"/>
  <c r="AL176" i="6"/>
  <c r="AE176" i="6"/>
  <c r="AZ175" i="6"/>
  <c r="AS175" i="6"/>
  <c r="AL175" i="6"/>
  <c r="AE175" i="6"/>
  <c r="AZ174" i="6"/>
  <c r="AS174" i="6"/>
  <c r="AL174" i="6"/>
  <c r="Y174" i="6"/>
  <c r="X174" i="6"/>
  <c r="AZ173" i="6"/>
  <c r="AS173" i="6"/>
  <c r="AL173" i="6"/>
  <c r="AE173" i="6"/>
  <c r="AZ172" i="6"/>
  <c r="AS172" i="6"/>
  <c r="AL172" i="6"/>
  <c r="AE172" i="6"/>
  <c r="AZ171" i="6"/>
  <c r="AS171" i="6"/>
  <c r="AL171" i="6"/>
  <c r="AE171" i="6"/>
  <c r="AZ170" i="6"/>
  <c r="AS170" i="6"/>
  <c r="AL170" i="6"/>
  <c r="AE170" i="6"/>
  <c r="AZ169" i="6"/>
  <c r="AS169" i="6"/>
  <c r="AL169" i="6"/>
  <c r="AE169" i="6"/>
  <c r="AZ168" i="6"/>
  <c r="AS168" i="6"/>
  <c r="AL168" i="6"/>
  <c r="AE168" i="6"/>
  <c r="AZ167" i="6"/>
  <c r="AS167" i="6"/>
  <c r="AL167" i="6"/>
  <c r="AE167" i="6"/>
  <c r="AZ166" i="6"/>
  <c r="AS166" i="6"/>
  <c r="AL166" i="6"/>
  <c r="AE166" i="6"/>
  <c r="AZ165" i="6"/>
  <c r="AS165" i="6"/>
  <c r="AL165" i="6"/>
  <c r="AE165" i="6"/>
  <c r="X165" i="6"/>
  <c r="AZ164" i="6"/>
  <c r="AS164" i="6"/>
  <c r="AL164" i="6"/>
  <c r="AE164" i="6"/>
  <c r="AZ163" i="6"/>
  <c r="AS163" i="6"/>
  <c r="AL163" i="6"/>
  <c r="AE163" i="6"/>
  <c r="AZ162" i="6"/>
  <c r="AS162" i="6"/>
  <c r="AL162" i="6"/>
  <c r="AE162" i="6"/>
  <c r="AZ161" i="6"/>
  <c r="AS161" i="6"/>
  <c r="AL161" i="6"/>
  <c r="AE161" i="6"/>
  <c r="X161" i="6"/>
  <c r="AZ160" i="6"/>
  <c r="AS160" i="6"/>
  <c r="AL160" i="6"/>
  <c r="AE160" i="6"/>
  <c r="AZ159" i="6"/>
  <c r="AS159" i="6"/>
  <c r="AL159" i="6"/>
  <c r="AE159" i="6"/>
  <c r="X159" i="6"/>
  <c r="AZ158" i="6"/>
  <c r="AS158" i="6"/>
  <c r="AL158" i="6"/>
  <c r="AE158" i="6"/>
  <c r="AZ157" i="6"/>
  <c r="AS157" i="6"/>
  <c r="AL157" i="6"/>
  <c r="AE157" i="6"/>
  <c r="X157" i="6"/>
  <c r="AZ156" i="6"/>
  <c r="AS156" i="6"/>
  <c r="AL156" i="6"/>
  <c r="AE156" i="6"/>
  <c r="AZ155" i="6"/>
  <c r="AS155" i="6"/>
  <c r="AL155" i="6"/>
  <c r="AE155" i="6"/>
  <c r="AZ154" i="6"/>
  <c r="AS154" i="6"/>
  <c r="AL154" i="6"/>
  <c r="AE154" i="6"/>
  <c r="AZ153" i="6"/>
  <c r="AS153" i="6"/>
  <c r="AL153" i="6"/>
  <c r="AE153" i="6"/>
  <c r="AZ152" i="6"/>
  <c r="AS152" i="6"/>
  <c r="AL152" i="6"/>
  <c r="AE152" i="6"/>
  <c r="AZ151" i="6"/>
  <c r="AS151" i="6"/>
  <c r="AE151" i="6"/>
  <c r="AZ150" i="6"/>
  <c r="AS150" i="6"/>
  <c r="AE150" i="6"/>
  <c r="AZ149" i="6"/>
  <c r="AS149" i="6"/>
  <c r="AE149" i="6"/>
  <c r="AZ148" i="6"/>
  <c r="AS148" i="6"/>
  <c r="AE148" i="6"/>
  <c r="AZ147" i="6"/>
  <c r="AS147" i="6"/>
  <c r="AE147" i="6"/>
  <c r="AZ146" i="6"/>
  <c r="AS146" i="6"/>
  <c r="AE146" i="6"/>
  <c r="X146" i="6"/>
  <c r="AZ145" i="6"/>
  <c r="AS145" i="6"/>
  <c r="AL145" i="6"/>
  <c r="AE145" i="6"/>
  <c r="AZ144" i="6"/>
  <c r="AS144" i="6"/>
  <c r="AL144" i="6"/>
  <c r="AE144" i="6"/>
  <c r="AZ143" i="6"/>
  <c r="AS143" i="6"/>
  <c r="AL143" i="6"/>
  <c r="AE143" i="6"/>
  <c r="AZ142" i="6"/>
  <c r="AS142" i="6"/>
  <c r="AE142" i="6"/>
  <c r="AZ141" i="6"/>
  <c r="AS141" i="6"/>
  <c r="AE141" i="6"/>
  <c r="AZ140" i="6"/>
  <c r="AS140" i="6"/>
  <c r="AE140" i="6"/>
  <c r="AZ139" i="6"/>
  <c r="AS139" i="6"/>
  <c r="AL139" i="6"/>
  <c r="AE139" i="6"/>
  <c r="AZ138" i="6"/>
  <c r="AS138" i="6"/>
  <c r="AL138" i="6"/>
  <c r="AE138" i="6"/>
  <c r="X138" i="6"/>
  <c r="AZ137" i="6"/>
  <c r="AS137" i="6"/>
  <c r="AL137" i="6"/>
  <c r="AE137" i="6"/>
  <c r="X137" i="6"/>
  <c r="AZ136" i="6"/>
  <c r="AS136" i="6"/>
  <c r="AL136" i="6"/>
  <c r="AE136" i="6"/>
  <c r="X136" i="6"/>
  <c r="AZ135" i="6"/>
  <c r="AS135" i="6"/>
  <c r="AL135" i="6"/>
  <c r="AE135" i="6"/>
  <c r="AZ134" i="6"/>
  <c r="AS134" i="6"/>
  <c r="AL134" i="6"/>
  <c r="AE134" i="6"/>
  <c r="AZ133" i="6"/>
  <c r="AS133" i="6"/>
  <c r="AL133" i="6"/>
  <c r="AA133" i="6"/>
  <c r="E46" i="25" s="1"/>
  <c r="Y133" i="6"/>
  <c r="C46" i="25" s="1"/>
  <c r="X133" i="6"/>
  <c r="AZ132" i="6"/>
  <c r="AS132" i="6"/>
  <c r="AL132" i="6"/>
  <c r="AE132" i="6"/>
  <c r="AZ131" i="6"/>
  <c r="AS131" i="6"/>
  <c r="AL131" i="6"/>
  <c r="AE131" i="6"/>
  <c r="AZ130" i="6"/>
  <c r="AS130" i="6"/>
  <c r="AL130" i="6"/>
  <c r="AE130" i="6"/>
  <c r="X130" i="6"/>
  <c r="AZ129" i="6"/>
  <c r="AS129" i="6"/>
  <c r="AL129" i="6"/>
  <c r="AE129" i="6"/>
  <c r="AZ128" i="6"/>
  <c r="AS128" i="6"/>
  <c r="AL128" i="6"/>
  <c r="AE128" i="6"/>
  <c r="X128" i="6"/>
  <c r="AZ127" i="6"/>
  <c r="AS127" i="6"/>
  <c r="AL127" i="6"/>
  <c r="AE127" i="6"/>
  <c r="AZ126" i="6"/>
  <c r="AS126" i="6"/>
  <c r="AL126" i="6"/>
  <c r="AE126" i="6"/>
  <c r="AZ125" i="6"/>
  <c r="AS125" i="6"/>
  <c r="AL125" i="6"/>
  <c r="AE125" i="6"/>
  <c r="AZ124" i="6"/>
  <c r="AS124" i="6"/>
  <c r="AL124" i="6"/>
  <c r="Y124" i="6"/>
  <c r="AE124" i="6" s="1"/>
  <c r="AZ123" i="6"/>
  <c r="AS123" i="6"/>
  <c r="AL123" i="6"/>
  <c r="AC123" i="6"/>
  <c r="AZ122" i="6"/>
  <c r="AS122" i="6"/>
  <c r="AL122" i="6"/>
  <c r="AE122" i="6"/>
  <c r="X122" i="6"/>
  <c r="AZ121" i="6"/>
  <c r="AS121" i="6"/>
  <c r="AL121" i="6"/>
  <c r="AE121" i="6"/>
  <c r="X121" i="6"/>
  <c r="AZ120" i="6"/>
  <c r="AS120" i="6"/>
  <c r="AL120" i="6"/>
  <c r="AE120" i="6"/>
  <c r="X120" i="6"/>
  <c r="AZ119" i="6"/>
  <c r="AS119" i="6"/>
  <c r="AL119" i="6"/>
  <c r="AE119" i="6"/>
  <c r="AZ118" i="6"/>
  <c r="AS118" i="6"/>
  <c r="AL118" i="6"/>
  <c r="AE118" i="6"/>
  <c r="X118" i="6"/>
  <c r="AZ117" i="6"/>
  <c r="AS117" i="6"/>
  <c r="AL117" i="6"/>
  <c r="AE117" i="6"/>
  <c r="X117" i="6"/>
  <c r="AZ116" i="6"/>
  <c r="AS116" i="6"/>
  <c r="AL116" i="6"/>
  <c r="Y116" i="6"/>
  <c r="AE116" i="6" s="1"/>
  <c r="AZ115" i="6"/>
  <c r="AS115" i="6"/>
  <c r="AL115" i="6"/>
  <c r="AE115" i="6"/>
  <c r="AZ114" i="6"/>
  <c r="AS114" i="6"/>
  <c r="AL114" i="6"/>
  <c r="AE114" i="6"/>
  <c r="AZ113" i="6"/>
  <c r="AS113" i="6"/>
  <c r="AL113" i="6"/>
  <c r="AE113" i="6"/>
  <c r="X113" i="6"/>
  <c r="AZ112" i="6"/>
  <c r="AS112" i="6"/>
  <c r="AL112" i="6"/>
  <c r="AE112" i="6"/>
  <c r="X112" i="6"/>
  <c r="AZ111" i="6"/>
  <c r="AS111" i="6"/>
  <c r="AL111" i="6"/>
  <c r="AE111" i="6"/>
  <c r="AZ110" i="6"/>
  <c r="AS110" i="6"/>
  <c r="AL110" i="6"/>
  <c r="AE110" i="6"/>
  <c r="X110" i="6"/>
  <c r="AZ109" i="6"/>
  <c r="AS109" i="6"/>
  <c r="AL109" i="6"/>
  <c r="AE109" i="6"/>
  <c r="Z109" i="6"/>
  <c r="D43" i="25" s="1"/>
  <c r="X109" i="6"/>
  <c r="AZ108" i="6"/>
  <c r="AS108" i="6"/>
  <c r="AL108" i="6"/>
  <c r="AE108" i="6"/>
  <c r="X108" i="6"/>
  <c r="AZ107" i="6"/>
  <c r="AS107" i="6"/>
  <c r="AL107" i="6"/>
  <c r="AE107" i="6"/>
  <c r="AZ106" i="6"/>
  <c r="AS106" i="6"/>
  <c r="AL106" i="6"/>
  <c r="AE106" i="6"/>
  <c r="AZ105" i="6"/>
  <c r="AS105" i="6"/>
  <c r="AL105" i="6"/>
  <c r="AE105" i="6"/>
  <c r="AZ104" i="6"/>
  <c r="AS104" i="6"/>
  <c r="AL104" i="6"/>
  <c r="AE104" i="6"/>
  <c r="AZ103" i="6"/>
  <c r="AS103" i="6"/>
  <c r="AL103" i="6"/>
  <c r="AE103" i="6"/>
  <c r="AZ102" i="6"/>
  <c r="AS102" i="6"/>
  <c r="AL102" i="6"/>
  <c r="AE102" i="6"/>
  <c r="AZ101" i="6"/>
  <c r="AS101" i="6"/>
  <c r="AL101" i="6"/>
  <c r="AE101" i="6"/>
  <c r="AZ100" i="6"/>
  <c r="AS100" i="6"/>
  <c r="AL100" i="6"/>
  <c r="AE100" i="6"/>
  <c r="AZ99" i="6"/>
  <c r="AS99" i="6"/>
  <c r="AL99" i="6"/>
  <c r="AE99" i="6"/>
  <c r="X99" i="6"/>
  <c r="AZ98" i="6"/>
  <c r="AS98" i="6"/>
  <c r="AL98" i="6"/>
  <c r="AE98" i="6"/>
  <c r="X98" i="6"/>
  <c r="AZ97" i="6"/>
  <c r="AS97" i="6"/>
  <c r="AL97" i="6"/>
  <c r="AE97" i="6"/>
  <c r="X97" i="6"/>
  <c r="AZ96" i="6"/>
  <c r="AS96" i="6"/>
  <c r="AL96" i="6"/>
  <c r="AE96" i="6"/>
  <c r="AZ95" i="6"/>
  <c r="AS95" i="6"/>
  <c r="AL95" i="6"/>
  <c r="AE95" i="6"/>
  <c r="X95" i="6"/>
  <c r="AZ94" i="6"/>
  <c r="AS94" i="6"/>
  <c r="AL94" i="6"/>
  <c r="AE94" i="6"/>
  <c r="AZ93" i="6"/>
  <c r="AS93" i="6"/>
  <c r="AL93" i="6"/>
  <c r="AE93" i="6"/>
  <c r="AZ92" i="6"/>
  <c r="AS92" i="6"/>
  <c r="AL92" i="6"/>
  <c r="AE92" i="6"/>
  <c r="AZ91" i="6"/>
  <c r="AS91" i="6"/>
  <c r="AL91" i="6"/>
  <c r="AE91" i="6"/>
  <c r="AZ90" i="6"/>
  <c r="AS90" i="6"/>
  <c r="AL90" i="6"/>
  <c r="Y90" i="6"/>
  <c r="AE90" i="6" s="1"/>
  <c r="X90" i="6"/>
  <c r="AZ89" i="6"/>
  <c r="AS89" i="6"/>
  <c r="AL89" i="6"/>
  <c r="Y89" i="6"/>
  <c r="X89" i="6"/>
  <c r="AZ88" i="6"/>
  <c r="AS88" i="6"/>
  <c r="AL88" i="6"/>
  <c r="AE88" i="6"/>
  <c r="X88" i="6"/>
  <c r="AZ87" i="6"/>
  <c r="AS87" i="6"/>
  <c r="AL87" i="6"/>
  <c r="AE87" i="6"/>
  <c r="X87" i="6"/>
  <c r="AZ86" i="6"/>
  <c r="AS86" i="6"/>
  <c r="AL86" i="6"/>
  <c r="AE86" i="6"/>
  <c r="X86" i="6"/>
  <c r="AZ85" i="6"/>
  <c r="AS85" i="6"/>
  <c r="AL85" i="6"/>
  <c r="AE85" i="6"/>
  <c r="X85" i="6"/>
  <c r="AZ84" i="6"/>
  <c r="AS84" i="6"/>
  <c r="AL84" i="6"/>
  <c r="AE84" i="6"/>
  <c r="X84" i="6"/>
  <c r="AZ83" i="6"/>
  <c r="AS83" i="6"/>
  <c r="AL83" i="6"/>
  <c r="AE83" i="6"/>
  <c r="AZ82" i="6"/>
  <c r="AS82" i="6"/>
  <c r="AL82" i="6"/>
  <c r="AE82" i="6"/>
  <c r="X82" i="6"/>
  <c r="AZ81" i="6"/>
  <c r="AS81" i="6"/>
  <c r="AL81" i="6"/>
  <c r="AE81" i="6"/>
  <c r="AZ80" i="6"/>
  <c r="AS80" i="6"/>
  <c r="AL80" i="6"/>
  <c r="AC80" i="6"/>
  <c r="G39" i="25" s="1"/>
  <c r="Y80" i="6"/>
  <c r="AZ79" i="6"/>
  <c r="AS79" i="6"/>
  <c r="AL79" i="6"/>
  <c r="AE79" i="6"/>
  <c r="AZ78" i="6"/>
  <c r="AS78" i="6"/>
  <c r="AL78" i="6"/>
  <c r="AE78" i="6"/>
  <c r="Y78" i="6"/>
  <c r="X78" i="6"/>
  <c r="AZ77" i="6"/>
  <c r="AS77" i="6"/>
  <c r="AL77" i="6"/>
  <c r="Y77" i="6"/>
  <c r="X77" i="6"/>
  <c r="AZ76" i="6"/>
  <c r="AS76" i="6"/>
  <c r="AL76" i="6"/>
  <c r="AE76" i="6"/>
  <c r="AZ75" i="6"/>
  <c r="AS75" i="6"/>
  <c r="AL75" i="6"/>
  <c r="AE75" i="6"/>
  <c r="Y75" i="6"/>
  <c r="AZ74" i="6"/>
  <c r="AS74" i="6"/>
  <c r="AL74" i="6"/>
  <c r="Y74" i="6"/>
  <c r="AE74" i="6" s="1"/>
  <c r="X74" i="6"/>
  <c r="AZ73" i="6"/>
  <c r="AS73" i="6"/>
  <c r="AL73" i="6"/>
  <c r="AE73" i="6"/>
  <c r="X73" i="6"/>
  <c r="AZ72" i="6"/>
  <c r="AS72" i="6"/>
  <c r="AL72" i="6"/>
  <c r="AE72" i="6"/>
  <c r="AZ71" i="6"/>
  <c r="AS71" i="6"/>
  <c r="AL71" i="6"/>
  <c r="AE71" i="6"/>
  <c r="X71" i="6"/>
  <c r="AZ70" i="6"/>
  <c r="AS70" i="6"/>
  <c r="AL70" i="6"/>
  <c r="AC70" i="6"/>
  <c r="Y70" i="6"/>
  <c r="AZ69" i="6"/>
  <c r="AS69" i="6"/>
  <c r="AL69" i="6"/>
  <c r="AE69" i="6"/>
  <c r="X69" i="6"/>
  <c r="AZ68" i="6"/>
  <c r="AS68" i="6"/>
  <c r="AL68" i="6"/>
  <c r="Y68" i="6"/>
  <c r="X68" i="6"/>
  <c r="AZ67" i="6"/>
  <c r="AS67" i="6"/>
  <c r="AL67" i="6"/>
  <c r="AE67" i="6"/>
  <c r="X67" i="6"/>
  <c r="AZ66" i="6"/>
  <c r="AS66" i="6"/>
  <c r="AL66" i="6"/>
  <c r="AE66" i="6"/>
  <c r="Y66" i="6"/>
  <c r="C31" i="25" s="1"/>
  <c r="X66" i="6"/>
  <c r="AZ65" i="6"/>
  <c r="AS65" i="6"/>
  <c r="AL65" i="6"/>
  <c r="AE65" i="6"/>
  <c r="X65" i="6"/>
  <c r="AZ64" i="6"/>
  <c r="AS64" i="6"/>
  <c r="AL64" i="6"/>
  <c r="AA64" i="6"/>
  <c r="X64" i="6"/>
  <c r="AZ63" i="6"/>
  <c r="AS63" i="6"/>
  <c r="AL63" i="6"/>
  <c r="AE63" i="6"/>
  <c r="X63" i="6"/>
  <c r="AZ62" i="6"/>
  <c r="AS62" i="6"/>
  <c r="AL62" i="6"/>
  <c r="AE62" i="6"/>
  <c r="X62" i="6"/>
  <c r="AZ61" i="6"/>
  <c r="AS61" i="6"/>
  <c r="AL61" i="6"/>
  <c r="AE61" i="6"/>
  <c r="X61" i="6"/>
  <c r="AZ60" i="6"/>
  <c r="AS60" i="6"/>
  <c r="AL60" i="6"/>
  <c r="AE60" i="6"/>
  <c r="X60" i="6"/>
  <c r="AZ59" i="6"/>
  <c r="AS59" i="6"/>
  <c r="AL59" i="6"/>
  <c r="AE59" i="6"/>
  <c r="X59" i="6"/>
  <c r="AZ58" i="6"/>
  <c r="AS58" i="6"/>
  <c r="AL58" i="6"/>
  <c r="AA58" i="6"/>
  <c r="AE58" i="6" s="1"/>
  <c r="AZ57" i="6"/>
  <c r="AS57" i="6"/>
  <c r="AL57" i="6"/>
  <c r="AE57" i="6"/>
  <c r="X57" i="6"/>
  <c r="AZ56" i="6"/>
  <c r="AS56" i="6"/>
  <c r="AL56" i="6"/>
  <c r="AE56" i="6"/>
  <c r="X56" i="6"/>
  <c r="AZ55" i="6"/>
  <c r="AS55" i="6"/>
  <c r="AL55" i="6"/>
  <c r="AE55" i="6"/>
  <c r="X55" i="6"/>
  <c r="AZ54" i="6"/>
  <c r="AS54" i="6"/>
  <c r="AL54" i="6"/>
  <c r="AE54" i="6"/>
  <c r="X54" i="6"/>
  <c r="AZ53" i="6"/>
  <c r="AS53" i="6"/>
  <c r="AL53" i="6"/>
  <c r="AE53" i="6"/>
  <c r="X53" i="6"/>
  <c r="AZ52" i="6"/>
  <c r="AS52" i="6"/>
  <c r="AL52" i="6"/>
  <c r="AE52" i="6"/>
  <c r="X52" i="6"/>
  <c r="AZ51" i="6"/>
  <c r="AS51" i="6"/>
  <c r="AL51" i="6"/>
  <c r="AE51" i="6"/>
  <c r="X51" i="6"/>
  <c r="AZ50" i="6"/>
  <c r="AS50" i="6"/>
  <c r="AL50" i="6"/>
  <c r="AE50" i="6"/>
  <c r="X50" i="6"/>
  <c r="AZ49" i="6"/>
  <c r="AS49" i="6"/>
  <c r="AL49" i="6"/>
  <c r="AE49" i="6"/>
  <c r="X49" i="6"/>
  <c r="AZ48" i="6"/>
  <c r="AS48" i="6"/>
  <c r="AL48" i="6"/>
  <c r="AE48" i="6"/>
  <c r="X48" i="6"/>
  <c r="AZ47" i="6"/>
  <c r="AS47" i="6"/>
  <c r="Y47" i="6"/>
  <c r="C26" i="25" s="1"/>
  <c r="X47" i="6"/>
  <c r="AZ46" i="6"/>
  <c r="AS46" i="6"/>
  <c r="AL46" i="6"/>
  <c r="AE46" i="6"/>
  <c r="X46" i="6"/>
  <c r="AZ45" i="6"/>
  <c r="AS45" i="6"/>
  <c r="AL45" i="6"/>
  <c r="AA45" i="6"/>
  <c r="E25" i="25" s="1"/>
  <c r="X45" i="6"/>
  <c r="AZ44" i="6"/>
  <c r="AS44" i="6"/>
  <c r="AL44" i="6"/>
  <c r="AE44" i="6"/>
  <c r="X44" i="6"/>
  <c r="AZ43" i="6"/>
  <c r="AS43" i="6"/>
  <c r="AL43" i="6"/>
  <c r="AE43" i="6"/>
  <c r="X43" i="6"/>
  <c r="AZ42" i="6"/>
  <c r="AS42" i="6"/>
  <c r="AL42" i="6"/>
  <c r="AE42" i="6"/>
  <c r="X42" i="6"/>
  <c r="AZ41" i="6"/>
  <c r="AS41" i="6"/>
  <c r="AL41" i="6"/>
  <c r="AE41" i="6"/>
  <c r="X41" i="6"/>
  <c r="AZ40" i="6"/>
  <c r="AS40" i="6"/>
  <c r="AL40" i="6"/>
  <c r="AE40" i="6"/>
  <c r="X40" i="6"/>
  <c r="AZ39" i="6"/>
  <c r="AS39" i="6"/>
  <c r="AL39" i="6"/>
  <c r="AE39" i="6"/>
  <c r="X39" i="6"/>
  <c r="AZ38" i="6"/>
  <c r="AS38" i="6"/>
  <c r="AL38" i="6"/>
  <c r="AE38" i="6"/>
  <c r="X38" i="6"/>
  <c r="AZ37" i="6"/>
  <c r="AS37" i="6"/>
  <c r="AL37" i="6"/>
  <c r="AE37" i="6"/>
  <c r="X37" i="6"/>
  <c r="AZ36" i="6"/>
  <c r="AS36" i="6"/>
  <c r="AL36" i="6"/>
  <c r="AE36" i="6"/>
  <c r="X36" i="6"/>
  <c r="AZ35" i="6"/>
  <c r="AS35" i="6"/>
  <c r="AL35" i="6"/>
  <c r="AE35" i="6"/>
  <c r="X35" i="6"/>
  <c r="AZ34" i="6"/>
  <c r="AS34" i="6"/>
  <c r="AL34" i="6"/>
  <c r="AE34" i="6"/>
  <c r="X34" i="6"/>
  <c r="AZ33" i="6"/>
  <c r="AS33" i="6"/>
  <c r="AL33" i="6"/>
  <c r="AE33" i="6"/>
  <c r="X33" i="6"/>
  <c r="AZ32" i="6"/>
  <c r="AS32" i="6"/>
  <c r="AL32" i="6"/>
  <c r="AE32" i="6"/>
  <c r="X32" i="6"/>
  <c r="AZ31" i="6"/>
  <c r="AS31" i="6"/>
  <c r="AL31" i="6"/>
  <c r="AE31" i="6"/>
  <c r="X31" i="6"/>
  <c r="AZ30" i="6"/>
  <c r="AS30" i="6"/>
  <c r="AL30" i="6"/>
  <c r="AE30" i="6"/>
  <c r="X30" i="6"/>
  <c r="AZ29" i="6"/>
  <c r="AS29" i="6"/>
  <c r="AL29" i="6"/>
  <c r="AE29" i="6"/>
  <c r="X29" i="6"/>
  <c r="AZ28" i="6"/>
  <c r="AS28" i="6"/>
  <c r="AL28" i="6"/>
  <c r="AE28" i="6"/>
  <c r="X28" i="6"/>
  <c r="AZ27" i="6"/>
  <c r="AS27" i="6"/>
  <c r="AL27" i="6"/>
  <c r="AE27" i="6"/>
  <c r="X27" i="6"/>
  <c r="AZ26" i="6"/>
  <c r="AS26" i="6"/>
  <c r="AL26" i="6"/>
  <c r="AE26" i="6"/>
  <c r="AZ25" i="6"/>
  <c r="AS25" i="6"/>
  <c r="AL25" i="6"/>
  <c r="AE25" i="6"/>
  <c r="X25" i="6"/>
  <c r="AZ24" i="6"/>
  <c r="AS24" i="6"/>
  <c r="AL24" i="6"/>
  <c r="AE24" i="6"/>
  <c r="X24" i="6"/>
  <c r="AZ23" i="6"/>
  <c r="AS23" i="6"/>
  <c r="AL23" i="6"/>
  <c r="AE23" i="6"/>
  <c r="X23" i="6"/>
  <c r="AZ22" i="6"/>
  <c r="AS22" i="6"/>
  <c r="AL22" i="6"/>
  <c r="AE22" i="6"/>
  <c r="X22" i="6"/>
  <c r="AZ21" i="6"/>
  <c r="AS21" i="6"/>
  <c r="AL21" i="6"/>
  <c r="AE21" i="6"/>
  <c r="X21" i="6"/>
  <c r="AZ20" i="6"/>
  <c r="AS20" i="6"/>
  <c r="AL20" i="6"/>
  <c r="AE20" i="6"/>
  <c r="X20" i="6"/>
  <c r="AZ19" i="6"/>
  <c r="AS19" i="6"/>
  <c r="AL19" i="6"/>
  <c r="AA19" i="6"/>
  <c r="X19" i="6"/>
  <c r="AZ18" i="6"/>
  <c r="AS18" i="6"/>
  <c r="AL18" i="6"/>
  <c r="AE18" i="6"/>
  <c r="X18" i="6"/>
  <c r="AZ17" i="6"/>
  <c r="AN17" i="6"/>
  <c r="AS17" i="6" s="1"/>
  <c r="AL17" i="6"/>
  <c r="AE17" i="6"/>
  <c r="X17" i="6"/>
  <c r="AZ16" i="6"/>
  <c r="AS16" i="6"/>
  <c r="AN16" i="6"/>
  <c r="D7" i="24" s="1"/>
  <c r="D6" i="24" s="1"/>
  <c r="AL16" i="6"/>
  <c r="AE16" i="6"/>
  <c r="X16" i="6"/>
  <c r="AZ15" i="6"/>
  <c r="AS15" i="6"/>
  <c r="AL15" i="6"/>
  <c r="AE15" i="6"/>
  <c r="X15" i="6"/>
  <c r="AZ14" i="6"/>
  <c r="AS14" i="6"/>
  <c r="AL14" i="6"/>
  <c r="AE14" i="6"/>
  <c r="AZ13" i="6"/>
  <c r="AS13" i="6"/>
  <c r="AL13" i="6"/>
  <c r="AE13" i="6"/>
  <c r="X13" i="6"/>
  <c r="AZ12" i="6"/>
  <c r="AS12" i="6"/>
  <c r="AL12" i="6"/>
  <c r="AE12" i="6"/>
  <c r="X12" i="6"/>
  <c r="AZ11" i="6"/>
  <c r="AS11" i="6"/>
  <c r="AL11" i="6"/>
  <c r="AE11" i="6"/>
  <c r="X11" i="6"/>
  <c r="AZ10" i="6"/>
  <c r="AS10" i="6"/>
  <c r="AL10" i="6"/>
  <c r="Z10" i="6"/>
  <c r="AE10" i="6" s="1"/>
  <c r="X10" i="6"/>
  <c r="AZ9" i="6"/>
  <c r="AS9" i="6"/>
  <c r="AL9" i="6"/>
  <c r="AE9" i="6"/>
  <c r="X9" i="6"/>
  <c r="AZ8" i="6"/>
  <c r="AS8" i="6"/>
  <c r="AL8" i="6"/>
  <c r="AE8" i="6"/>
  <c r="X8" i="6"/>
  <c r="AZ7" i="6"/>
  <c r="AS7" i="6"/>
  <c r="AL7" i="6"/>
  <c r="AE7" i="6"/>
  <c r="X7" i="6"/>
  <c r="AZ6" i="6"/>
  <c r="AS6" i="6"/>
  <c r="AL6" i="6"/>
  <c r="AE6" i="6"/>
  <c r="AZ5" i="6"/>
  <c r="AS5" i="6"/>
  <c r="AL5" i="6"/>
  <c r="AE5" i="6"/>
  <c r="X5" i="6"/>
  <c r="AZ4" i="6"/>
  <c r="AS4" i="6"/>
  <c r="AE4" i="6"/>
  <c r="X4" i="6"/>
  <c r="BM223" i="28"/>
  <c r="K206" i="28"/>
  <c r="C206" i="28"/>
  <c r="BK205" i="28"/>
  <c r="BL205" i="28" s="1"/>
  <c r="BI204" i="28"/>
  <c r="AY204" i="28"/>
  <c r="AX204" i="28"/>
  <c r="AW204" i="28"/>
  <c r="AU204" i="28"/>
  <c r="AS204" i="28"/>
  <c r="AR204" i="28"/>
  <c r="AQ204" i="28"/>
  <c r="AP204" i="28"/>
  <c r="AO204" i="28"/>
  <c r="AN204" i="28"/>
  <c r="AM204" i="28"/>
  <c r="AL204" i="28"/>
  <c r="AK204" i="28"/>
  <c r="AJ204" i="28"/>
  <c r="AH204" i="28"/>
  <c r="AE204" i="28"/>
  <c r="AD204" i="28"/>
  <c r="AC204" i="28"/>
  <c r="AB204" i="28"/>
  <c r="AA204" i="28"/>
  <c r="Z204" i="28"/>
  <c r="X204" i="28"/>
  <c r="W204" i="28"/>
  <c r="BK202" i="28"/>
  <c r="BJ202" i="28"/>
  <c r="AI202" i="28"/>
  <c r="W202" i="28"/>
  <c r="BL202" i="28" s="1"/>
  <c r="BJ201" i="28"/>
  <c r="AI201" i="28"/>
  <c r="W201" i="28"/>
  <c r="BJ200" i="28"/>
  <c r="BI200" i="28"/>
  <c r="BH200" i="28"/>
  <c r="BG200" i="28"/>
  <c r="BF200" i="28"/>
  <c r="BE200" i="28"/>
  <c r="BE197" i="28" s="1"/>
  <c r="BE196" i="28" s="1"/>
  <c r="BD200" i="28"/>
  <c r="BC200" i="28"/>
  <c r="BB200" i="28"/>
  <c r="BA200" i="28"/>
  <c r="AZ200" i="28"/>
  <c r="AY200" i="28"/>
  <c r="AX200" i="28"/>
  <c r="AW200" i="28"/>
  <c r="AW197" i="28" s="1"/>
  <c r="AW196" i="28" s="1"/>
  <c r="AV200" i="28"/>
  <c r="AU200" i="28"/>
  <c r="AT200" i="28"/>
  <c r="AS200" i="28"/>
  <c r="AR200" i="28"/>
  <c r="AQ200" i="28"/>
  <c r="AP200" i="28"/>
  <c r="AO200" i="28"/>
  <c r="AO197" i="28" s="1"/>
  <c r="AO196" i="28" s="1"/>
  <c r="AN200" i="28"/>
  <c r="AM200" i="28"/>
  <c r="AL200" i="28"/>
  <c r="AK200" i="28"/>
  <c r="AJ200" i="28"/>
  <c r="AH200" i="28"/>
  <c r="AG200" i="28"/>
  <c r="AF200" i="28"/>
  <c r="AE200" i="28"/>
  <c r="AD200" i="28"/>
  <c r="AC200" i="28"/>
  <c r="AB200" i="28"/>
  <c r="AA200" i="28"/>
  <c r="Z200" i="28"/>
  <c r="Y200" i="28"/>
  <c r="X200" i="28"/>
  <c r="V200" i="28"/>
  <c r="U200" i="28"/>
  <c r="T200" i="28"/>
  <c r="S200" i="28"/>
  <c r="R200" i="28"/>
  <c r="Q200" i="28"/>
  <c r="Q197" i="28" s="1"/>
  <c r="Q196" i="28" s="1"/>
  <c r="P200" i="28"/>
  <c r="O200" i="28"/>
  <c r="N200" i="28"/>
  <c r="M200" i="28"/>
  <c r="M197" i="28" s="1"/>
  <c r="M196" i="28" s="1"/>
  <c r="L200" i="28"/>
  <c r="K200" i="28"/>
  <c r="J200" i="28"/>
  <c r="I200" i="28"/>
  <c r="H200" i="28"/>
  <c r="G200" i="28"/>
  <c r="F200" i="28"/>
  <c r="E200" i="28"/>
  <c r="E197" i="28" s="1"/>
  <c r="E196" i="28" s="1"/>
  <c r="D200" i="28"/>
  <c r="C200" i="28"/>
  <c r="B200" i="28"/>
  <c r="BL199" i="28"/>
  <c r="BJ199" i="28"/>
  <c r="AI199" i="28"/>
  <c r="W199" i="28"/>
  <c r="W198" i="28" s="1"/>
  <c r="BJ198" i="28"/>
  <c r="BJ197" i="28" s="1"/>
  <c r="BJ196" i="28" s="1"/>
  <c r="BI198" i="28"/>
  <c r="BH198" i="28"/>
  <c r="BG198" i="28"/>
  <c r="BF198" i="28"/>
  <c r="BF197" i="28" s="1"/>
  <c r="BF196" i="28" s="1"/>
  <c r="BE198" i="28"/>
  <c r="BD198" i="28"/>
  <c r="BC198" i="28"/>
  <c r="BB198" i="28"/>
  <c r="BB197" i="28" s="1"/>
  <c r="BB196" i="28" s="1"/>
  <c r="BA198" i="28"/>
  <c r="AZ198" i="28"/>
  <c r="AY198" i="28"/>
  <c r="AX198" i="28"/>
  <c r="AX197" i="28" s="1"/>
  <c r="AX196" i="28" s="1"/>
  <c r="AW198" i="28"/>
  <c r="AV198" i="28"/>
  <c r="AU198" i="28"/>
  <c r="AT198" i="28"/>
  <c r="AT197" i="28" s="1"/>
  <c r="AT196" i="28" s="1"/>
  <c r="AS198" i="28"/>
  <c r="AR198" i="28"/>
  <c r="AQ198" i="28"/>
  <c r="AP198" i="28"/>
  <c r="AP197" i="28" s="1"/>
  <c r="AP196" i="28" s="1"/>
  <c r="AO198" i="28"/>
  <c r="AN198" i="28"/>
  <c r="AM198" i="28"/>
  <c r="AL198" i="28"/>
  <c r="AL197" i="28" s="1"/>
  <c r="AL196" i="28" s="1"/>
  <c r="AK198" i="28"/>
  <c r="AJ198" i="28"/>
  <c r="AH198" i="28"/>
  <c r="AG198" i="28"/>
  <c r="AF198" i="28"/>
  <c r="AE198" i="28"/>
  <c r="AD198" i="28"/>
  <c r="AC198" i="28"/>
  <c r="AC197" i="28" s="1"/>
  <c r="AC196" i="28" s="1"/>
  <c r="AB198" i="28"/>
  <c r="AA198" i="28"/>
  <c r="Z198" i="28"/>
  <c r="Y198" i="28"/>
  <c r="Y197" i="28" s="1"/>
  <c r="Y196" i="28" s="1"/>
  <c r="X198" i="28"/>
  <c r="V198" i="28"/>
  <c r="V197" i="28" s="1"/>
  <c r="V196" i="28" s="1"/>
  <c r="U198" i="28"/>
  <c r="T198" i="28"/>
  <c r="S198" i="28"/>
  <c r="R198" i="28"/>
  <c r="R197" i="28" s="1"/>
  <c r="R196" i="28" s="1"/>
  <c r="Q198" i="28"/>
  <c r="P198" i="28"/>
  <c r="O198" i="28"/>
  <c r="N198" i="28"/>
  <c r="N197" i="28" s="1"/>
  <c r="N196" i="28" s="1"/>
  <c r="M198" i="28"/>
  <c r="L198" i="28"/>
  <c r="K198" i="28"/>
  <c r="J198" i="28"/>
  <c r="J197" i="28" s="1"/>
  <c r="J196" i="28" s="1"/>
  <c r="I198" i="28"/>
  <c r="H198" i="28"/>
  <c r="G198" i="28"/>
  <c r="F198" i="28"/>
  <c r="F197" i="28" s="1"/>
  <c r="F196" i="28" s="1"/>
  <c r="E198" i="28"/>
  <c r="D198" i="28"/>
  <c r="C198" i="28"/>
  <c r="B198" i="28"/>
  <c r="B197" i="28" s="1"/>
  <c r="B196" i="28" s="1"/>
  <c r="BI197" i="28"/>
  <c r="BI196" i="28" s="1"/>
  <c r="BH197" i="28"/>
  <c r="BG197" i="28"/>
  <c r="BD197" i="28"/>
  <c r="BD196" i="28" s="1"/>
  <c r="BC197" i="28"/>
  <c r="BA197" i="28"/>
  <c r="BA196" i="28" s="1"/>
  <c r="AZ197" i="28"/>
  <c r="AZ196" i="28" s="1"/>
  <c r="AY197" i="28"/>
  <c r="AV197" i="28"/>
  <c r="AV196" i="28" s="1"/>
  <c r="AU197" i="28"/>
  <c r="AS197" i="28"/>
  <c r="AS196" i="28" s="1"/>
  <c r="AR197" i="28"/>
  <c r="AQ197" i="28"/>
  <c r="AN197" i="28"/>
  <c r="AN196" i="28" s="1"/>
  <c r="AM197" i="28"/>
  <c r="AK197" i="28"/>
  <c r="AK196" i="28" s="1"/>
  <c r="AJ197" i="28"/>
  <c r="AJ196" i="28" s="1"/>
  <c r="AG197" i="28"/>
  <c r="AG196" i="28" s="1"/>
  <c r="AF197" i="28"/>
  <c r="AE197" i="28"/>
  <c r="AB197" i="28"/>
  <c r="AB196" i="28" s="1"/>
  <c r="AA197" i="28"/>
  <c r="X197" i="28"/>
  <c r="U197" i="28"/>
  <c r="U196" i="28" s="1"/>
  <c r="T197" i="28"/>
  <c r="S197" i="28"/>
  <c r="P197" i="28"/>
  <c r="P196" i="28" s="1"/>
  <c r="O197" i="28"/>
  <c r="L197" i="28"/>
  <c r="L196" i="28" s="1"/>
  <c r="K197" i="28"/>
  <c r="H197" i="28"/>
  <c r="H196" i="28" s="1"/>
  <c r="G197" i="28"/>
  <c r="D197" i="28"/>
  <c r="C197" i="28"/>
  <c r="BH196" i="28"/>
  <c r="BG196" i="28"/>
  <c r="BC196" i="28"/>
  <c r="AY196" i="28"/>
  <c r="AU196" i="28"/>
  <c r="AR196" i="28"/>
  <c r="AQ196" i="28"/>
  <c r="AM196" i="28"/>
  <c r="AF196" i="28"/>
  <c r="AE196" i="28"/>
  <c r="AA196" i="28"/>
  <c r="X196" i="28"/>
  <c r="T196" i="28"/>
  <c r="S196" i="28"/>
  <c r="O196" i="28"/>
  <c r="K196" i="28"/>
  <c r="G196" i="28"/>
  <c r="D196" i="28"/>
  <c r="C196" i="28"/>
  <c r="BJ195" i="28"/>
  <c r="AI195" i="28"/>
  <c r="W195" i="28"/>
  <c r="BI194" i="28"/>
  <c r="BH194" i="28"/>
  <c r="BH193" i="28" s="1"/>
  <c r="BH192" i="28" s="1"/>
  <c r="BG194" i="28"/>
  <c r="BF194" i="28"/>
  <c r="BE194" i="28"/>
  <c r="BD194" i="28"/>
  <c r="BD193" i="28" s="1"/>
  <c r="BD192" i="28" s="1"/>
  <c r="BC194" i="28"/>
  <c r="BB194" i="28"/>
  <c r="BA194" i="28"/>
  <c r="AZ194" i="28"/>
  <c r="AZ193" i="28" s="1"/>
  <c r="AZ192" i="28" s="1"/>
  <c r="AY194" i="28"/>
  <c r="AX194" i="28"/>
  <c r="AW194" i="28"/>
  <c r="AV194" i="28"/>
  <c r="AV193" i="28" s="1"/>
  <c r="AV192" i="28" s="1"/>
  <c r="AU194" i="28"/>
  <c r="AU193" i="28" s="1"/>
  <c r="AU192" i="28" s="1"/>
  <c r="AT194" i="28"/>
  <c r="AS194" i="28"/>
  <c r="AR194" i="28"/>
  <c r="AR193" i="28" s="1"/>
  <c r="AR192" i="28" s="1"/>
  <c r="AQ194" i="28"/>
  <c r="AP194" i="28"/>
  <c r="AO194" i="28"/>
  <c r="AN194" i="28"/>
  <c r="AN193" i="28" s="1"/>
  <c r="AN192" i="28" s="1"/>
  <c r="AM194" i="28"/>
  <c r="AL194" i="28"/>
  <c r="AK194" i="28"/>
  <c r="AJ194" i="28"/>
  <c r="AJ193" i="28" s="1"/>
  <c r="AJ192" i="28" s="1"/>
  <c r="AI194" i="28"/>
  <c r="AH194" i="28"/>
  <c r="AG194" i="28"/>
  <c r="AF194" i="28"/>
  <c r="AF193" i="28" s="1"/>
  <c r="AF192" i="28" s="1"/>
  <c r="AE194" i="28"/>
  <c r="AE193" i="28" s="1"/>
  <c r="AE192" i="28" s="1"/>
  <c r="AD194" i="28"/>
  <c r="AC194" i="28"/>
  <c r="AB194" i="28"/>
  <c r="AB193" i="28" s="1"/>
  <c r="AB192" i="28" s="1"/>
  <c r="AA194" i="28"/>
  <c r="Z194" i="28"/>
  <c r="Y194" i="28"/>
  <c r="X194" i="28"/>
  <c r="X193" i="28" s="1"/>
  <c r="X192" i="28" s="1"/>
  <c r="W194" i="28"/>
  <c r="V194" i="28"/>
  <c r="U194" i="28"/>
  <c r="T194" i="28"/>
  <c r="T193" i="28" s="1"/>
  <c r="T192" i="28" s="1"/>
  <c r="S194" i="28"/>
  <c r="R194" i="28"/>
  <c r="Q194" i="28"/>
  <c r="P194" i="28"/>
  <c r="P193" i="28" s="1"/>
  <c r="P192" i="28" s="1"/>
  <c r="O194" i="28"/>
  <c r="O193" i="28" s="1"/>
  <c r="O192" i="28" s="1"/>
  <c r="N194" i="28"/>
  <c r="M194" i="28"/>
  <c r="L194" i="28"/>
  <c r="L193" i="28" s="1"/>
  <c r="K194" i="28"/>
  <c r="J194" i="28"/>
  <c r="I194" i="28"/>
  <c r="H194" i="28"/>
  <c r="H193" i="28" s="1"/>
  <c r="G194" i="28"/>
  <c r="F194" i="28"/>
  <c r="E194" i="28"/>
  <c r="D194" i="28"/>
  <c r="D193" i="28" s="1"/>
  <c r="C194" i="28"/>
  <c r="B194" i="28"/>
  <c r="BI193" i="28"/>
  <c r="BG193" i="28"/>
  <c r="BG192" i="28" s="1"/>
  <c r="BF193" i="28"/>
  <c r="BE193" i="28"/>
  <c r="BC193" i="28"/>
  <c r="BC192" i="28" s="1"/>
  <c r="BB193" i="28"/>
  <c r="BB192" i="28" s="1"/>
  <c r="BA193" i="28"/>
  <c r="AY193" i="28"/>
  <c r="AY192" i="28" s="1"/>
  <c r="AX193" i="28"/>
  <c r="AW193" i="28"/>
  <c r="AT193" i="28"/>
  <c r="AS193" i="28"/>
  <c r="AQ193" i="28"/>
  <c r="AQ192" i="28" s="1"/>
  <c r="AP193" i="28"/>
  <c r="AO193" i="28"/>
  <c r="AM193" i="28"/>
  <c r="AM192" i="28" s="1"/>
  <c r="AL193" i="28"/>
  <c r="AK193" i="28"/>
  <c r="AI193" i="28"/>
  <c r="AI192" i="28" s="1"/>
  <c r="AH193" i="28"/>
  <c r="AG193" i="28"/>
  <c r="AD193" i="28"/>
  <c r="AC193" i="28"/>
  <c r="AA193" i="28"/>
  <c r="AA192" i="28" s="1"/>
  <c r="Z193" i="28"/>
  <c r="Y193" i="28"/>
  <c r="W193" i="28"/>
  <c r="V193" i="28"/>
  <c r="V192" i="28" s="1"/>
  <c r="U193" i="28"/>
  <c r="S193" i="28"/>
  <c r="S192" i="28" s="1"/>
  <c r="R193" i="28"/>
  <c r="Q193" i="28"/>
  <c r="N193" i="28"/>
  <c r="M193" i="28"/>
  <c r="K193" i="28"/>
  <c r="K192" i="28" s="1"/>
  <c r="J193" i="28"/>
  <c r="I193" i="28"/>
  <c r="G193" i="28"/>
  <c r="F193" i="28"/>
  <c r="E193" i="28"/>
  <c r="C193" i="28"/>
  <c r="C192" i="28" s="1"/>
  <c r="B193" i="28"/>
  <c r="BI192" i="28"/>
  <c r="BF192" i="28"/>
  <c r="BE192" i="28"/>
  <c r="BA192" i="28"/>
  <c r="AX192" i="28"/>
  <c r="AW192" i="28"/>
  <c r="AT192" i="28"/>
  <c r="AS192" i="28"/>
  <c r="AP192" i="28"/>
  <c r="AO192" i="28"/>
  <c r="AL192" i="28"/>
  <c r="AK192" i="28"/>
  <c r="AH192" i="28"/>
  <c r="AG192" i="28"/>
  <c r="AD192" i="28"/>
  <c r="AC192" i="28"/>
  <c r="Z192" i="28"/>
  <c r="Y192" i="28"/>
  <c r="U192" i="28"/>
  <c r="R192" i="28"/>
  <c r="Q192" i="28"/>
  <c r="N192" i="28"/>
  <c r="M192" i="28"/>
  <c r="L192" i="28"/>
  <c r="J192" i="28"/>
  <c r="I192" i="28"/>
  <c r="H192" i="28"/>
  <c r="G192" i="28"/>
  <c r="F192" i="28"/>
  <c r="E192" i="28"/>
  <c r="D192" i="28"/>
  <c r="B192" i="28"/>
  <c r="BJ191" i="28"/>
  <c r="AI191" i="28"/>
  <c r="W191" i="28"/>
  <c r="BL191" i="28" s="1"/>
  <c r="BJ190" i="28"/>
  <c r="AI190" i="28"/>
  <c r="W190" i="28"/>
  <c r="BL190" i="28" s="1"/>
  <c r="BK189" i="28"/>
  <c r="BJ189" i="28"/>
  <c r="AZ189" i="28"/>
  <c r="AZ188" i="28" s="1"/>
  <c r="AZ187" i="28" s="1"/>
  <c r="AZ186" i="28" s="1"/>
  <c r="AI189" i="28"/>
  <c r="W189" i="28"/>
  <c r="BI188" i="28"/>
  <c r="BI187" i="28" s="1"/>
  <c r="BI186" i="28" s="1"/>
  <c r="BH188" i="28"/>
  <c r="BG188" i="28"/>
  <c r="BG187" i="28" s="1"/>
  <c r="BF188" i="28"/>
  <c r="BE188" i="28"/>
  <c r="BE187" i="28" s="1"/>
  <c r="BE186" i="28" s="1"/>
  <c r="BD188" i="28"/>
  <c r="BC188" i="28"/>
  <c r="BC187" i="28" s="1"/>
  <c r="BB188" i="28"/>
  <c r="BA188" i="28"/>
  <c r="BA187" i="28" s="1"/>
  <c r="BA186" i="28" s="1"/>
  <c r="AY188" i="28"/>
  <c r="AY187" i="28" s="1"/>
  <c r="AX188" i="28"/>
  <c r="AW188" i="28"/>
  <c r="AW187" i="28" s="1"/>
  <c r="AW186" i="28" s="1"/>
  <c r="AV188" i="28"/>
  <c r="AU188" i="28"/>
  <c r="AU187" i="28" s="1"/>
  <c r="AU186" i="28" s="1"/>
  <c r="AT188" i="28"/>
  <c r="AS188" i="28"/>
  <c r="AS187" i="28" s="1"/>
  <c r="AS186" i="28" s="1"/>
  <c r="AR188" i="28"/>
  <c r="AQ188" i="28"/>
  <c r="AQ187" i="28" s="1"/>
  <c r="AP188" i="28"/>
  <c r="AO188" i="28"/>
  <c r="AO187" i="28" s="1"/>
  <c r="AO186" i="28" s="1"/>
  <c r="AN188" i="28"/>
  <c r="AM188" i="28"/>
  <c r="AM187" i="28" s="1"/>
  <c r="AM186" i="28" s="1"/>
  <c r="AL188" i="28"/>
  <c r="AK188" i="28"/>
  <c r="AK187" i="28" s="1"/>
  <c r="AK186" i="28" s="1"/>
  <c r="AJ188" i="28"/>
  <c r="AH188" i="28"/>
  <c r="AG188" i="28"/>
  <c r="AG187" i="28" s="1"/>
  <c r="AG186" i="28" s="1"/>
  <c r="AF188" i="28"/>
  <c r="AE188" i="28"/>
  <c r="AE187" i="28" s="1"/>
  <c r="AD188" i="28"/>
  <c r="AC188" i="28"/>
  <c r="AC187" i="28" s="1"/>
  <c r="AC186" i="28" s="1"/>
  <c r="AB188" i="28"/>
  <c r="AA188" i="28"/>
  <c r="AA187" i="28" s="1"/>
  <c r="Z188" i="28"/>
  <c r="Y188" i="28"/>
  <c r="Y187" i="28" s="1"/>
  <c r="Y186" i="28" s="1"/>
  <c r="X188" i="28"/>
  <c r="V188" i="28"/>
  <c r="U188" i="28"/>
  <c r="U187" i="28" s="1"/>
  <c r="U186" i="28" s="1"/>
  <c r="T188" i="28"/>
  <c r="S188" i="28"/>
  <c r="S187" i="28" s="1"/>
  <c r="R188" i="28"/>
  <c r="Q188" i="28"/>
  <c r="Q187" i="28" s="1"/>
  <c r="Q186" i="28" s="1"/>
  <c r="P188" i="28"/>
  <c r="O188" i="28"/>
  <c r="O187" i="28" s="1"/>
  <c r="O186" i="28" s="1"/>
  <c r="N188" i="28"/>
  <c r="M188" i="28"/>
  <c r="M187" i="28" s="1"/>
  <c r="M186" i="28" s="1"/>
  <c r="L188" i="28"/>
  <c r="K188" i="28"/>
  <c r="K187" i="28" s="1"/>
  <c r="K186" i="28" s="1"/>
  <c r="J188" i="28"/>
  <c r="I188" i="28"/>
  <c r="I187" i="28" s="1"/>
  <c r="I186" i="28" s="1"/>
  <c r="H188" i="28"/>
  <c r="G188" i="28"/>
  <c r="G187" i="28" s="1"/>
  <c r="G186" i="28" s="1"/>
  <c r="F188" i="28"/>
  <c r="E188" i="28"/>
  <c r="E187" i="28" s="1"/>
  <c r="E186" i="28" s="1"/>
  <c r="D188" i="28"/>
  <c r="C188" i="28"/>
  <c r="C187" i="28" s="1"/>
  <c r="B188" i="28"/>
  <c r="BH187" i="28"/>
  <c r="BH186" i="28" s="1"/>
  <c r="BF187" i="28"/>
  <c r="BF186" i="28" s="1"/>
  <c r="BD187" i="28"/>
  <c r="BD186" i="28" s="1"/>
  <c r="BB187" i="28"/>
  <c r="BB186" i="28" s="1"/>
  <c r="AX187" i="28"/>
  <c r="AX186" i="28" s="1"/>
  <c r="AV187" i="28"/>
  <c r="AV186" i="28" s="1"/>
  <c r="AT187" i="28"/>
  <c r="AT186" i="28" s="1"/>
  <c r="AR187" i="28"/>
  <c r="AR186" i="28" s="1"/>
  <c r="AP187" i="28"/>
  <c r="AP186" i="28" s="1"/>
  <c r="AN187" i="28"/>
  <c r="AN186" i="28" s="1"/>
  <c r="AL187" i="28"/>
  <c r="AL186" i="28" s="1"/>
  <c r="AJ187" i="28"/>
  <c r="AJ186" i="28" s="1"/>
  <c r="AH187" i="28"/>
  <c r="AH186" i="28" s="1"/>
  <c r="AF187" i="28"/>
  <c r="AF186" i="28" s="1"/>
  <c r="AD187" i="28"/>
  <c r="AD186" i="28" s="1"/>
  <c r="AB187" i="28"/>
  <c r="AB186" i="28" s="1"/>
  <c r="Z187" i="28"/>
  <c r="Z186" i="28" s="1"/>
  <c r="X187" i="28"/>
  <c r="X186" i="28" s="1"/>
  <c r="V187" i="28"/>
  <c r="V186" i="28" s="1"/>
  <c r="T187" i="28"/>
  <c r="T186" i="28" s="1"/>
  <c r="R187" i="28"/>
  <c r="R186" i="28" s="1"/>
  <c r="P187" i="28"/>
  <c r="P186" i="28" s="1"/>
  <c r="N187" i="28"/>
  <c r="N186" i="28" s="1"/>
  <c r="L187" i="28"/>
  <c r="L186" i="28" s="1"/>
  <c r="J187" i="28"/>
  <c r="J186" i="28" s="1"/>
  <c r="H187" i="28"/>
  <c r="H186" i="28" s="1"/>
  <c r="F187" i="28"/>
  <c r="F186" i="28" s="1"/>
  <c r="D187" i="28"/>
  <c r="D186" i="28" s="1"/>
  <c r="B187" i="28"/>
  <c r="B186" i="28" s="1"/>
  <c r="BG186" i="28"/>
  <c r="BC186" i="28"/>
  <c r="AY186" i="28"/>
  <c r="AQ186" i="28"/>
  <c r="AE186" i="28"/>
  <c r="AA186" i="28"/>
  <c r="S186" i="28"/>
  <c r="C186" i="28"/>
  <c r="BJ185" i="28"/>
  <c r="AI185" i="28"/>
  <c r="W185" i="28"/>
  <c r="BL185" i="28" s="1"/>
  <c r="BI184" i="28"/>
  <c r="BI183" i="28" s="1"/>
  <c r="BH184" i="28"/>
  <c r="BG184" i="28"/>
  <c r="BG183" i="28" s="1"/>
  <c r="BF184" i="28"/>
  <c r="BE184" i="28"/>
  <c r="BE183" i="28" s="1"/>
  <c r="BD184" i="28"/>
  <c r="BC184" i="28"/>
  <c r="BC183" i="28" s="1"/>
  <c r="BB184" i="28"/>
  <c r="BA184" i="28"/>
  <c r="BA183" i="28" s="1"/>
  <c r="AZ184" i="28"/>
  <c r="AY184" i="28"/>
  <c r="AY183" i="28" s="1"/>
  <c r="AX184" i="28"/>
  <c r="AW184" i="28"/>
  <c r="AW183" i="28" s="1"/>
  <c r="AV184" i="28"/>
  <c r="AU184" i="28"/>
  <c r="AU183" i="28" s="1"/>
  <c r="AT184" i="28"/>
  <c r="AS184" i="28"/>
  <c r="AS183" i="28" s="1"/>
  <c r="AR184" i="28"/>
  <c r="AQ184" i="28"/>
  <c r="AQ183" i="28" s="1"/>
  <c r="AP184" i="28"/>
  <c r="AO184" i="28"/>
  <c r="AO183" i="28" s="1"/>
  <c r="AN184" i="28"/>
  <c r="AM184" i="28"/>
  <c r="AM183" i="28" s="1"/>
  <c r="AL184" i="28"/>
  <c r="AK184" i="28"/>
  <c r="AK183" i="28" s="1"/>
  <c r="AJ184" i="28"/>
  <c r="AI184" i="28"/>
  <c r="AI183" i="28" s="1"/>
  <c r="AH184" i="28"/>
  <c r="AG184" i="28"/>
  <c r="AG183" i="28" s="1"/>
  <c r="AF184" i="28"/>
  <c r="AE184" i="28"/>
  <c r="AE183" i="28" s="1"/>
  <c r="AD184" i="28"/>
  <c r="AC184" i="28"/>
  <c r="AC183" i="28" s="1"/>
  <c r="AB184" i="28"/>
  <c r="AA184" i="28"/>
  <c r="AA183" i="28" s="1"/>
  <c r="Z184" i="28"/>
  <c r="Y184" i="28"/>
  <c r="Y183" i="28" s="1"/>
  <c r="X184" i="28"/>
  <c r="W184" i="28"/>
  <c r="V184" i="28"/>
  <c r="U184" i="28"/>
  <c r="U183" i="28" s="1"/>
  <c r="T184" i="28"/>
  <c r="S184" i="28"/>
  <c r="S183" i="28" s="1"/>
  <c r="R184" i="28"/>
  <c r="Q184" i="28"/>
  <c r="Q183" i="28" s="1"/>
  <c r="P184" i="28"/>
  <c r="O184" i="28"/>
  <c r="O183" i="28" s="1"/>
  <c r="N184" i="28"/>
  <c r="M184" i="28"/>
  <c r="M183" i="28" s="1"/>
  <c r="L184" i="28"/>
  <c r="K184" i="28"/>
  <c r="K183" i="28" s="1"/>
  <c r="J184" i="28"/>
  <c r="I184" i="28"/>
  <c r="I183" i="28" s="1"/>
  <c r="H184" i="28"/>
  <c r="G184" i="28"/>
  <c r="G183" i="28" s="1"/>
  <c r="F184" i="28"/>
  <c r="E184" i="28"/>
  <c r="E183" i="28" s="1"/>
  <c r="D184" i="28"/>
  <c r="C184" i="28"/>
  <c r="C183" i="28" s="1"/>
  <c r="B184" i="28"/>
  <c r="BH183" i="28"/>
  <c r="BF183" i="28"/>
  <c r="BD183" i="28"/>
  <c r="BB183" i="28"/>
  <c r="AZ183" i="28"/>
  <c r="AX183" i="28"/>
  <c r="AV183" i="28"/>
  <c r="AT183" i="28"/>
  <c r="AR183" i="28"/>
  <c r="AP183" i="28"/>
  <c r="AN183" i="28"/>
  <c r="AL183" i="28"/>
  <c r="AJ183" i="28"/>
  <c r="AH183" i="28"/>
  <c r="AF183" i="28"/>
  <c r="AD183" i="28"/>
  <c r="AB183" i="28"/>
  <c r="Z183" i="28"/>
  <c r="X183" i="28"/>
  <c r="V183" i="28"/>
  <c r="T183" i="28"/>
  <c r="R183" i="28"/>
  <c r="P183" i="28"/>
  <c r="N183" i="28"/>
  <c r="L183" i="28"/>
  <c r="J183" i="28"/>
  <c r="H183" i="28"/>
  <c r="F183" i="28"/>
  <c r="D183" i="28"/>
  <c r="B183" i="28"/>
  <c r="BJ182" i="28"/>
  <c r="AI182" i="28"/>
  <c r="W182" i="28"/>
  <c r="BL182" i="28" s="1"/>
  <c r="BJ181" i="28"/>
  <c r="BJ180" i="28" s="1"/>
  <c r="BI181" i="28"/>
  <c r="BH181" i="28"/>
  <c r="BH180" i="28" s="1"/>
  <c r="BG181" i="28"/>
  <c r="BF181" i="28"/>
  <c r="BF180" i="28" s="1"/>
  <c r="BE181" i="28"/>
  <c r="BD181" i="28"/>
  <c r="BD180" i="28" s="1"/>
  <c r="BC181" i="28"/>
  <c r="BB181" i="28"/>
  <c r="BB180" i="28" s="1"/>
  <c r="BA181" i="28"/>
  <c r="AZ181" i="28"/>
  <c r="AZ180" i="28" s="1"/>
  <c r="AY181" i="28"/>
  <c r="AX181" i="28"/>
  <c r="AX180" i="28" s="1"/>
  <c r="AW181" i="28"/>
  <c r="AV181" i="28"/>
  <c r="AV180" i="28" s="1"/>
  <c r="AU181" i="28"/>
  <c r="AT181" i="28"/>
  <c r="AT180" i="28" s="1"/>
  <c r="AS181" i="28"/>
  <c r="AR181" i="28"/>
  <c r="AR180" i="28" s="1"/>
  <c r="AQ181" i="28"/>
  <c r="AP181" i="28"/>
  <c r="AP180" i="28" s="1"/>
  <c r="AO181" i="28"/>
  <c r="AN181" i="28"/>
  <c r="AN180" i="28" s="1"/>
  <c r="AM181" i="28"/>
  <c r="AL181" i="28"/>
  <c r="AL180" i="28" s="1"/>
  <c r="AK181" i="28"/>
  <c r="AJ181" i="28"/>
  <c r="AJ180" i="28" s="1"/>
  <c r="AH181" i="28"/>
  <c r="AH180" i="28" s="1"/>
  <c r="AG181" i="28"/>
  <c r="AF181" i="28"/>
  <c r="AF180" i="28" s="1"/>
  <c r="AE181" i="28"/>
  <c r="AD181" i="28"/>
  <c r="AD180" i="28" s="1"/>
  <c r="AC181" i="28"/>
  <c r="AB181" i="28"/>
  <c r="AB180" i="28" s="1"/>
  <c r="AA181" i="28"/>
  <c r="Z181" i="28"/>
  <c r="Z180" i="28" s="1"/>
  <c r="Y181" i="28"/>
  <c r="X181" i="28"/>
  <c r="X180" i="28" s="1"/>
  <c r="W181" i="28"/>
  <c r="V181" i="28"/>
  <c r="V180" i="28" s="1"/>
  <c r="U181" i="28"/>
  <c r="T181" i="28"/>
  <c r="T180" i="28" s="1"/>
  <c r="S181" i="28"/>
  <c r="R181" i="28"/>
  <c r="R180" i="28" s="1"/>
  <c r="Q181" i="28"/>
  <c r="P181" i="28"/>
  <c r="P180" i="28" s="1"/>
  <c r="O181" i="28"/>
  <c r="N181" i="28"/>
  <c r="N180" i="28" s="1"/>
  <c r="M181" i="28"/>
  <c r="L181" i="28"/>
  <c r="L180" i="28" s="1"/>
  <c r="K181" i="28"/>
  <c r="J181" i="28"/>
  <c r="J180" i="28" s="1"/>
  <c r="I181" i="28"/>
  <c r="H181" i="28"/>
  <c r="H180" i="28" s="1"/>
  <c r="G181" i="28"/>
  <c r="F181" i="28"/>
  <c r="F180" i="28" s="1"/>
  <c r="E181" i="28"/>
  <c r="D181" i="28"/>
  <c r="D180" i="28" s="1"/>
  <c r="C181" i="28"/>
  <c r="B181" i="28"/>
  <c r="B180" i="28" s="1"/>
  <c r="BI180" i="28"/>
  <c r="BG180" i="28"/>
  <c r="BE180" i="28"/>
  <c r="BC180" i="28"/>
  <c r="BA180" i="28"/>
  <c r="AY180" i="28"/>
  <c r="AW180" i="28"/>
  <c r="AU180" i="28"/>
  <c r="AS180" i="28"/>
  <c r="AQ180" i="28"/>
  <c r="AO180" i="28"/>
  <c r="AM180" i="28"/>
  <c r="AK180" i="28"/>
  <c r="AG180" i="28"/>
  <c r="AE180" i="28"/>
  <c r="AC180" i="28"/>
  <c r="AA180" i="28"/>
  <c r="Y180" i="28"/>
  <c r="W180" i="28"/>
  <c r="U180" i="28"/>
  <c r="S180" i="28"/>
  <c r="Q180" i="28"/>
  <c r="O180" i="28"/>
  <c r="M180" i="28"/>
  <c r="K180" i="28"/>
  <c r="I180" i="28"/>
  <c r="G180" i="28"/>
  <c r="E180" i="28"/>
  <c r="C180" i="28"/>
  <c r="BL179" i="28"/>
  <c r="BJ179" i="28"/>
  <c r="BJ178" i="28" s="1"/>
  <c r="BJ177" i="28" s="1"/>
  <c r="AI179" i="28"/>
  <c r="BK179" i="28" s="1"/>
  <c r="W179" i="28"/>
  <c r="W178" i="28" s="1"/>
  <c r="BI178" i="28"/>
  <c r="BI177" i="28" s="1"/>
  <c r="BH178" i="28"/>
  <c r="BG178" i="28"/>
  <c r="BG177" i="28" s="1"/>
  <c r="BF178" i="28"/>
  <c r="BE178" i="28"/>
  <c r="BE177" i="28" s="1"/>
  <c r="BD178" i="28"/>
  <c r="BC178" i="28"/>
  <c r="BC177" i="28" s="1"/>
  <c r="BB178" i="28"/>
  <c r="BA178" i="28"/>
  <c r="BA177" i="28" s="1"/>
  <c r="AZ178" i="28"/>
  <c r="AY178" i="28"/>
  <c r="AY177" i="28" s="1"/>
  <c r="AX178" i="28"/>
  <c r="AW178" i="28"/>
  <c r="AW177" i="28" s="1"/>
  <c r="AV178" i="28"/>
  <c r="AU178" i="28"/>
  <c r="AU177" i="28" s="1"/>
  <c r="AT178" i="28"/>
  <c r="AS178" i="28"/>
  <c r="AS177" i="28" s="1"/>
  <c r="AR178" i="28"/>
  <c r="AQ178" i="28"/>
  <c r="AQ177" i="28" s="1"/>
  <c r="AP178" i="28"/>
  <c r="AO178" i="28"/>
  <c r="AO177" i="28" s="1"/>
  <c r="AN178" i="28"/>
  <c r="AM178" i="28"/>
  <c r="AM177" i="28" s="1"/>
  <c r="AL178" i="28"/>
  <c r="AK178" i="28"/>
  <c r="AK177" i="28" s="1"/>
  <c r="AJ178" i="28"/>
  <c r="AI178" i="28"/>
  <c r="AI177" i="28" s="1"/>
  <c r="AH178" i="28"/>
  <c r="AG178" i="28"/>
  <c r="AG177" i="28" s="1"/>
  <c r="AF178" i="28"/>
  <c r="AE178" i="28"/>
  <c r="AE177" i="28" s="1"/>
  <c r="AD178" i="28"/>
  <c r="AC178" i="28"/>
  <c r="AC177" i="28" s="1"/>
  <c r="AB178" i="28"/>
  <c r="AA178" i="28"/>
  <c r="AA177" i="28" s="1"/>
  <c r="Z178" i="28"/>
  <c r="Y178" i="28"/>
  <c r="Y177" i="28" s="1"/>
  <c r="X178" i="28"/>
  <c r="V178" i="28"/>
  <c r="U178" i="28"/>
  <c r="U177" i="28" s="1"/>
  <c r="T178" i="28"/>
  <c r="S178" i="28"/>
  <c r="S177" i="28" s="1"/>
  <c r="R178" i="28"/>
  <c r="Q178" i="28"/>
  <c r="Q177" i="28" s="1"/>
  <c r="P178" i="28"/>
  <c r="O178" i="28"/>
  <c r="O177" i="28" s="1"/>
  <c r="N178" i="28"/>
  <c r="M178" i="28"/>
  <c r="M177" i="28" s="1"/>
  <c r="L178" i="28"/>
  <c r="K178" i="28"/>
  <c r="K177" i="28" s="1"/>
  <c r="J178" i="28"/>
  <c r="I178" i="28"/>
  <c r="I177" i="28" s="1"/>
  <c r="H178" i="28"/>
  <c r="G178" i="28"/>
  <c r="G177" i="28" s="1"/>
  <c r="F178" i="28"/>
  <c r="E178" i="28"/>
  <c r="E177" i="28" s="1"/>
  <c r="D178" i="28"/>
  <c r="C178" i="28"/>
  <c r="C177" i="28" s="1"/>
  <c r="B178" i="28"/>
  <c r="BH177" i="28"/>
  <c r="BF177" i="28"/>
  <c r="BD177" i="28"/>
  <c r="BB177" i="28"/>
  <c r="AZ177" i="28"/>
  <c r="AX177" i="28"/>
  <c r="AV177" i="28"/>
  <c r="AT177" i="28"/>
  <c r="AR177" i="28"/>
  <c r="AP177" i="28"/>
  <c r="AN177" i="28"/>
  <c r="AL177" i="28"/>
  <c r="AJ177" i="28"/>
  <c r="AH177" i="28"/>
  <c r="AF177" i="28"/>
  <c r="AD177" i="28"/>
  <c r="AB177" i="28"/>
  <c r="Z177" i="28"/>
  <c r="X177" i="28"/>
  <c r="V177" i="28"/>
  <c r="T177" i="28"/>
  <c r="R177" i="28"/>
  <c r="P177" i="28"/>
  <c r="N177" i="28"/>
  <c r="L177" i="28"/>
  <c r="J177" i="28"/>
  <c r="H177" i="28"/>
  <c r="F177" i="28"/>
  <c r="D177" i="28"/>
  <c r="B177" i="28"/>
  <c r="BK176" i="28"/>
  <c r="BJ176" i="28"/>
  <c r="AI176" i="28"/>
  <c r="AI175" i="28" s="1"/>
  <c r="BK175" i="28" s="1"/>
  <c r="W176" i="28"/>
  <c r="BL176" i="28" s="1"/>
  <c r="BJ175" i="28"/>
  <c r="BJ174" i="28" s="1"/>
  <c r="BI175" i="28"/>
  <c r="BH175" i="28"/>
  <c r="BH174" i="28" s="1"/>
  <c r="BG175" i="28"/>
  <c r="BF175" i="28"/>
  <c r="BF174" i="28" s="1"/>
  <c r="BE175" i="28"/>
  <c r="BD175" i="28"/>
  <c r="BD174" i="28" s="1"/>
  <c r="BC175" i="28"/>
  <c r="BB175" i="28"/>
  <c r="BB174" i="28" s="1"/>
  <c r="BA175" i="28"/>
  <c r="AZ175" i="28"/>
  <c r="AZ174" i="28" s="1"/>
  <c r="AY175" i="28"/>
  <c r="AX175" i="28"/>
  <c r="AX174" i="28" s="1"/>
  <c r="AW175" i="28"/>
  <c r="AV175" i="28"/>
  <c r="AV174" i="28" s="1"/>
  <c r="AU175" i="28"/>
  <c r="AT175" i="28"/>
  <c r="AT174" i="28" s="1"/>
  <c r="AS175" i="28"/>
  <c r="AR175" i="28"/>
  <c r="AR174" i="28" s="1"/>
  <c r="AQ175" i="28"/>
  <c r="AP175" i="28"/>
  <c r="AP174" i="28" s="1"/>
  <c r="AO175" i="28"/>
  <c r="AN175" i="28"/>
  <c r="AN174" i="28" s="1"/>
  <c r="AM175" i="28"/>
  <c r="AL175" i="28"/>
  <c r="AL174" i="28" s="1"/>
  <c r="AK175" i="28"/>
  <c r="AJ175" i="28"/>
  <c r="AJ174" i="28" s="1"/>
  <c r="AH175" i="28"/>
  <c r="AH174" i="28" s="1"/>
  <c r="AH173" i="28" s="1"/>
  <c r="AG175" i="28"/>
  <c r="AF175" i="28"/>
  <c r="AF174" i="28" s="1"/>
  <c r="AF173" i="28" s="1"/>
  <c r="AE175" i="28"/>
  <c r="AD175" i="28"/>
  <c r="AD174" i="28" s="1"/>
  <c r="AD173" i="28" s="1"/>
  <c r="AC175" i="28"/>
  <c r="AB175" i="28"/>
  <c r="AB174" i="28" s="1"/>
  <c r="AA175" i="28"/>
  <c r="Z175" i="28"/>
  <c r="Z174" i="28" s="1"/>
  <c r="Z173" i="28" s="1"/>
  <c r="Y175" i="28"/>
  <c r="X175" i="28"/>
  <c r="X174" i="28" s="1"/>
  <c r="X173" i="28" s="1"/>
  <c r="W175" i="28"/>
  <c r="V175" i="28"/>
  <c r="V174" i="28" s="1"/>
  <c r="V173" i="28" s="1"/>
  <c r="U175" i="28"/>
  <c r="T175" i="28"/>
  <c r="T174" i="28" s="1"/>
  <c r="S175" i="28"/>
  <c r="R175" i="28"/>
  <c r="R174" i="28" s="1"/>
  <c r="R173" i="28" s="1"/>
  <c r="Q175" i="28"/>
  <c r="P175" i="28"/>
  <c r="P174" i="28" s="1"/>
  <c r="P173" i="28" s="1"/>
  <c r="O175" i="28"/>
  <c r="N175" i="28"/>
  <c r="N174" i="28" s="1"/>
  <c r="N173" i="28" s="1"/>
  <c r="M175" i="28"/>
  <c r="L175" i="28"/>
  <c r="L174" i="28" s="1"/>
  <c r="K175" i="28"/>
  <c r="J175" i="28"/>
  <c r="J174" i="28" s="1"/>
  <c r="J173" i="28" s="1"/>
  <c r="I175" i="28"/>
  <c r="H175" i="28"/>
  <c r="H174" i="28" s="1"/>
  <c r="H173" i="28" s="1"/>
  <c r="G175" i="28"/>
  <c r="F175" i="28"/>
  <c r="F174" i="28" s="1"/>
  <c r="F173" i="28" s="1"/>
  <c r="E175" i="28"/>
  <c r="D175" i="28"/>
  <c r="D174" i="28" s="1"/>
  <c r="C175" i="28"/>
  <c r="B175" i="28"/>
  <c r="B174" i="28" s="1"/>
  <c r="B173" i="28" s="1"/>
  <c r="BI174" i="28"/>
  <c r="BI173" i="28" s="1"/>
  <c r="BG174" i="28"/>
  <c r="BE174" i="28"/>
  <c r="BC174" i="28"/>
  <c r="BA174" i="28"/>
  <c r="BA173" i="28" s="1"/>
  <c r="AY174" i="28"/>
  <c r="AW174" i="28"/>
  <c r="AU174" i="28"/>
  <c r="AS174" i="28"/>
  <c r="AS173" i="28" s="1"/>
  <c r="AQ174" i="28"/>
  <c r="AO174" i="28"/>
  <c r="AM174" i="28"/>
  <c r="AK174" i="28"/>
  <c r="AK173" i="28" s="1"/>
  <c r="AG174" i="28"/>
  <c r="AE174" i="28"/>
  <c r="AC174" i="28"/>
  <c r="AC173" i="28" s="1"/>
  <c r="AA174" i="28"/>
  <c r="Y174" i="28"/>
  <c r="W174" i="28"/>
  <c r="U174" i="28"/>
  <c r="U173" i="28" s="1"/>
  <c r="S174" i="28"/>
  <c r="S173" i="28" s="1"/>
  <c r="Q174" i="28"/>
  <c r="O174" i="28"/>
  <c r="O173" i="28" s="1"/>
  <c r="M174" i="28"/>
  <c r="M173" i="28" s="1"/>
  <c r="K174" i="28"/>
  <c r="K173" i="28" s="1"/>
  <c r="I174" i="28"/>
  <c r="G174" i="28"/>
  <c r="G173" i="28" s="1"/>
  <c r="E174" i="28"/>
  <c r="E173" i="28" s="1"/>
  <c r="C174" i="28"/>
  <c r="C173" i="28" s="1"/>
  <c r="BH173" i="28"/>
  <c r="BF173" i="28"/>
  <c r="BD173" i="28"/>
  <c r="BB173" i="28"/>
  <c r="AZ173" i="28"/>
  <c r="AX173" i="28"/>
  <c r="AV173" i="28"/>
  <c r="AT173" i="28"/>
  <c r="AR173" i="28"/>
  <c r="AP173" i="28"/>
  <c r="AN173" i="28"/>
  <c r="AL173" i="28"/>
  <c r="AJ173" i="28"/>
  <c r="AB173" i="28"/>
  <c r="T173" i="28"/>
  <c r="L173" i="28"/>
  <c r="D173" i="28"/>
  <c r="BJ172" i="28"/>
  <c r="AI172" i="28"/>
  <c r="AI171" i="28" s="1"/>
  <c r="BK171" i="28" s="1"/>
  <c r="W172" i="28"/>
  <c r="BJ171" i="28"/>
  <c r="BJ170" i="28" s="1"/>
  <c r="BI171" i="28"/>
  <c r="BH171" i="28"/>
  <c r="BH170" i="28" s="1"/>
  <c r="BG171" i="28"/>
  <c r="BF171" i="28"/>
  <c r="BF170" i="28" s="1"/>
  <c r="BE171" i="28"/>
  <c r="BD171" i="28"/>
  <c r="BD170" i="28" s="1"/>
  <c r="BC171" i="28"/>
  <c r="BB171" i="28"/>
  <c r="BB170" i="28" s="1"/>
  <c r="BA171" i="28"/>
  <c r="AZ171" i="28"/>
  <c r="AZ170" i="28" s="1"/>
  <c r="AY171" i="28"/>
  <c r="AX171" i="28"/>
  <c r="AX170" i="28" s="1"/>
  <c r="AW171" i="28"/>
  <c r="AV171" i="28"/>
  <c r="AV170" i="28" s="1"/>
  <c r="AU171" i="28"/>
  <c r="AT171" i="28"/>
  <c r="AT170" i="28" s="1"/>
  <c r="AS171" i="28"/>
  <c r="AR171" i="28"/>
  <c r="AR170" i="28" s="1"/>
  <c r="AQ171" i="28"/>
  <c r="AP171" i="28"/>
  <c r="AP170" i="28" s="1"/>
  <c r="AO171" i="28"/>
  <c r="AN171" i="28"/>
  <c r="AN170" i="28" s="1"/>
  <c r="AM171" i="28"/>
  <c r="AL171" i="28"/>
  <c r="AL170" i="28" s="1"/>
  <c r="AK171" i="28"/>
  <c r="AJ171" i="28"/>
  <c r="AJ170" i="28" s="1"/>
  <c r="AH171" i="28"/>
  <c r="AH170" i="28" s="1"/>
  <c r="AG171" i="28"/>
  <c r="AF171" i="28"/>
  <c r="AF170" i="28" s="1"/>
  <c r="AE171" i="28"/>
  <c r="AD171" i="28"/>
  <c r="AD170" i="28" s="1"/>
  <c r="AC171" i="28"/>
  <c r="AB171" i="28"/>
  <c r="AB170" i="28" s="1"/>
  <c r="AA171" i="28"/>
  <c r="Z171" i="28"/>
  <c r="Z170" i="28" s="1"/>
  <c r="Y171" i="28"/>
  <c r="X171" i="28"/>
  <c r="X170" i="28" s="1"/>
  <c r="W171" i="28"/>
  <c r="V171" i="28"/>
  <c r="V170" i="28" s="1"/>
  <c r="U171" i="28"/>
  <c r="T171" i="28"/>
  <c r="T170" i="28" s="1"/>
  <c r="S171" i="28"/>
  <c r="R171" i="28"/>
  <c r="R170" i="28" s="1"/>
  <c r="Q171" i="28"/>
  <c r="P171" i="28"/>
  <c r="P170" i="28" s="1"/>
  <c r="O171" i="28"/>
  <c r="N171" i="28"/>
  <c r="N170" i="28" s="1"/>
  <c r="M171" i="28"/>
  <c r="L171" i="28"/>
  <c r="L170" i="28" s="1"/>
  <c r="K171" i="28"/>
  <c r="J171" i="28"/>
  <c r="J170" i="28" s="1"/>
  <c r="I171" i="28"/>
  <c r="H171" i="28"/>
  <c r="H170" i="28" s="1"/>
  <c r="G171" i="28"/>
  <c r="F171" i="28"/>
  <c r="F170" i="28" s="1"/>
  <c r="E171" i="28"/>
  <c r="D171" i="28"/>
  <c r="D170" i="28" s="1"/>
  <c r="C171" i="28"/>
  <c r="B171" i="28"/>
  <c r="B170" i="28" s="1"/>
  <c r="BI170" i="28"/>
  <c r="BG170" i="28"/>
  <c r="BE170" i="28"/>
  <c r="BC170" i="28"/>
  <c r="BA170" i="28"/>
  <c r="AY170" i="28"/>
  <c r="AW170" i="28"/>
  <c r="AU170" i="28"/>
  <c r="AS170" i="28"/>
  <c r="AQ170" i="28"/>
  <c r="AO170" i="28"/>
  <c r="AM170" i="28"/>
  <c r="AK170" i="28"/>
  <c r="AI170" i="28"/>
  <c r="AG170" i="28"/>
  <c r="AE170" i="28"/>
  <c r="AC170" i="28"/>
  <c r="AA170" i="28"/>
  <c r="Y170" i="28"/>
  <c r="W170" i="28"/>
  <c r="U170" i="28"/>
  <c r="S170" i="28"/>
  <c r="Q170" i="28"/>
  <c r="O170" i="28"/>
  <c r="M170" i="28"/>
  <c r="K170" i="28"/>
  <c r="I170" i="28"/>
  <c r="G170" i="28"/>
  <c r="E170" i="28"/>
  <c r="C170" i="28"/>
  <c r="BJ169" i="28"/>
  <c r="AI169" i="28"/>
  <c r="BL169" i="28" s="1"/>
  <c r="W169" i="28"/>
  <c r="W168" i="28"/>
  <c r="BJ168" i="28"/>
  <c r="BJ167" i="28"/>
  <c r="BI168" i="28"/>
  <c r="BH168" i="28"/>
  <c r="BG168" i="28"/>
  <c r="BF168" i="28"/>
  <c r="BF167" i="28" s="1"/>
  <c r="BE168" i="28"/>
  <c r="BE167" i="28" s="1"/>
  <c r="BD168" i="28"/>
  <c r="BC168" i="28"/>
  <c r="BC167" i="28" s="1"/>
  <c r="BB168" i="28"/>
  <c r="BB167" i="28"/>
  <c r="BA168" i="28"/>
  <c r="AZ168" i="28"/>
  <c r="AZ167" i="28" s="1"/>
  <c r="AY168" i="28"/>
  <c r="AX168" i="28"/>
  <c r="AX167" i="28" s="1"/>
  <c r="AW168" i="28"/>
  <c r="AV168" i="28"/>
  <c r="AU168" i="28"/>
  <c r="AT168" i="28"/>
  <c r="AT167" i="28" s="1"/>
  <c r="AS168" i="28"/>
  <c r="AR168" i="28"/>
  <c r="AQ168" i="28"/>
  <c r="AQ167" i="28" s="1"/>
  <c r="AP168" i="28"/>
  <c r="AP167" i="28"/>
  <c r="AO168" i="28"/>
  <c r="AN168" i="28"/>
  <c r="AM168" i="28"/>
  <c r="AL168" i="28"/>
  <c r="AL167" i="28" s="1"/>
  <c r="AK168" i="28"/>
  <c r="AK167" i="28" s="1"/>
  <c r="AJ168" i="28"/>
  <c r="AH168" i="28"/>
  <c r="AH167" i="28" s="1"/>
  <c r="AG168" i="28"/>
  <c r="AG167" i="28" s="1"/>
  <c r="AF168" i="28"/>
  <c r="AE168" i="28"/>
  <c r="AD168" i="28"/>
  <c r="AD167" i="28" s="1"/>
  <c r="AC168" i="28"/>
  <c r="AC167" i="28" s="1"/>
  <c r="AB168" i="28"/>
  <c r="AB167" i="28" s="1"/>
  <c r="AA168" i="28"/>
  <c r="Z168" i="28"/>
  <c r="Z167" i="28" s="1"/>
  <c r="Y168" i="28"/>
  <c r="Y167" i="28" s="1"/>
  <c r="X168" i="28"/>
  <c r="V168" i="28"/>
  <c r="V167" i="28"/>
  <c r="U168" i="28"/>
  <c r="T168" i="28"/>
  <c r="S168" i="28"/>
  <c r="R168" i="28"/>
  <c r="R167" i="28" s="1"/>
  <c r="Q168" i="28"/>
  <c r="P168" i="28"/>
  <c r="O168" i="28"/>
  <c r="O167" i="28" s="1"/>
  <c r="N168" i="28"/>
  <c r="N167" i="28"/>
  <c r="M168" i="28"/>
  <c r="M167" i="28"/>
  <c r="L168" i="28"/>
  <c r="K168" i="28"/>
  <c r="J168" i="28"/>
  <c r="J167" i="28"/>
  <c r="I168" i="28"/>
  <c r="I167" i="28"/>
  <c r="H168" i="28"/>
  <c r="G168" i="28"/>
  <c r="G167" i="28" s="1"/>
  <c r="F168" i="28"/>
  <c r="F167" i="28"/>
  <c r="E168" i="28"/>
  <c r="D168" i="28"/>
  <c r="C168" i="28"/>
  <c r="B168" i="28"/>
  <c r="B167" i="28" s="1"/>
  <c r="BI167" i="28"/>
  <c r="BH167" i="28"/>
  <c r="BG167" i="28"/>
  <c r="BD167" i="28"/>
  <c r="BA167" i="28"/>
  <c r="AY167" i="28"/>
  <c r="AW167" i="28"/>
  <c r="AV167" i="28"/>
  <c r="AU167" i="28"/>
  <c r="AS167" i="28"/>
  <c r="AR167" i="28"/>
  <c r="AO167" i="28"/>
  <c r="AN167" i="28"/>
  <c r="AM167" i="28"/>
  <c r="AJ167" i="28"/>
  <c r="AF167" i="28"/>
  <c r="AE167" i="28"/>
  <c r="AA167" i="28"/>
  <c r="X167" i="28"/>
  <c r="U167" i="28"/>
  <c r="T167" i="28"/>
  <c r="S167" i="28"/>
  <c r="Q167" i="28"/>
  <c r="P167" i="28"/>
  <c r="L167" i="28"/>
  <c r="K167" i="28"/>
  <c r="H167" i="28"/>
  <c r="E167" i="28"/>
  <c r="D167" i="28"/>
  <c r="C167" i="28"/>
  <c r="BJ166" i="28"/>
  <c r="AI166" i="28"/>
  <c r="AI165" i="28" s="1"/>
  <c r="W166" i="28"/>
  <c r="W165" i="28"/>
  <c r="BL165" i="28" s="1"/>
  <c r="BJ165" i="28"/>
  <c r="BJ164" i="28" s="1"/>
  <c r="BI165" i="28"/>
  <c r="BI164" i="28"/>
  <c r="BH165" i="28"/>
  <c r="BG165" i="28"/>
  <c r="BG164" i="28" s="1"/>
  <c r="BF165" i="28"/>
  <c r="BE165" i="28"/>
  <c r="BE164" i="28" s="1"/>
  <c r="BD165" i="28"/>
  <c r="BD164" i="28" s="1"/>
  <c r="BC165" i="28"/>
  <c r="BB165" i="28"/>
  <c r="BB164" i="28" s="1"/>
  <c r="BA165" i="28"/>
  <c r="BA164" i="28"/>
  <c r="BA157" i="28" s="1"/>
  <c r="BA156" i="28" s="1"/>
  <c r="AZ165" i="28"/>
  <c r="AZ164" i="28"/>
  <c r="AY165" i="28"/>
  <c r="AX165" i="28"/>
  <c r="AX164" i="28" s="1"/>
  <c r="AW165" i="28"/>
  <c r="AW164" i="28"/>
  <c r="AV165" i="28"/>
  <c r="AV164" i="28"/>
  <c r="AU165" i="28"/>
  <c r="AT165" i="28"/>
  <c r="AT164" i="28" s="1"/>
  <c r="AS165" i="28"/>
  <c r="AS164" i="28"/>
  <c r="AR165" i="28"/>
  <c r="AQ165" i="28"/>
  <c r="AQ164" i="28" s="1"/>
  <c r="AP165" i="28"/>
  <c r="AO165" i="28"/>
  <c r="AO164" i="28" s="1"/>
  <c r="AN165" i="28"/>
  <c r="AN164" i="28" s="1"/>
  <c r="AM165" i="28"/>
  <c r="AL165" i="28"/>
  <c r="AL164" i="28" s="1"/>
  <c r="AK165" i="28"/>
  <c r="AK164" i="28"/>
  <c r="AJ165" i="28"/>
  <c r="AJ164" i="28"/>
  <c r="AH165" i="28"/>
  <c r="AG165" i="28"/>
  <c r="AG164" i="28" s="1"/>
  <c r="AF165" i="28"/>
  <c r="AF164" i="28" s="1"/>
  <c r="AE165" i="28"/>
  <c r="AD165" i="28"/>
  <c r="AC165" i="28"/>
  <c r="AC164" i="28" s="1"/>
  <c r="AC157" i="28" s="1"/>
  <c r="AC156" i="28" s="1"/>
  <c r="AB165" i="28"/>
  <c r="AB164" i="28" s="1"/>
  <c r="AA165" i="28"/>
  <c r="Z165" i="28"/>
  <c r="Y165" i="28"/>
  <c r="Y164" i="28"/>
  <c r="X165" i="28"/>
  <c r="V165" i="28"/>
  <c r="V164" i="28" s="1"/>
  <c r="U165" i="28"/>
  <c r="U164" i="28"/>
  <c r="T165" i="28"/>
  <c r="S165" i="28"/>
  <c r="S164" i="28" s="1"/>
  <c r="R165" i="28"/>
  <c r="Q165" i="28"/>
  <c r="Q164" i="28" s="1"/>
  <c r="P165" i="28"/>
  <c r="P164" i="28" s="1"/>
  <c r="O165" i="28"/>
  <c r="O164" i="28" s="1"/>
  <c r="N165" i="28"/>
  <c r="M165" i="28"/>
  <c r="M164" i="28" s="1"/>
  <c r="L165" i="28"/>
  <c r="L164" i="28" s="1"/>
  <c r="K165" i="28"/>
  <c r="J165" i="28"/>
  <c r="J164" i="28" s="1"/>
  <c r="I165" i="28"/>
  <c r="I164" i="28"/>
  <c r="H165" i="28"/>
  <c r="G165" i="28"/>
  <c r="G164" i="28" s="1"/>
  <c r="F165" i="28"/>
  <c r="E165" i="28"/>
  <c r="E164" i="28" s="1"/>
  <c r="D165" i="28"/>
  <c r="D164" i="28" s="1"/>
  <c r="C165" i="28"/>
  <c r="B165" i="28"/>
  <c r="B164" i="28" s="1"/>
  <c r="BH164" i="28"/>
  <c r="BF164" i="28"/>
  <c r="BF157" i="28" s="1"/>
  <c r="BF156" i="28" s="1"/>
  <c r="BC164" i="28"/>
  <c r="AY164" i="28"/>
  <c r="AU164" i="28"/>
  <c r="AR164" i="28"/>
  <c r="AP164" i="28"/>
  <c r="AM164" i="28"/>
  <c r="AH164" i="28"/>
  <c r="AE164" i="28"/>
  <c r="AD164" i="28"/>
  <c r="AA164" i="28"/>
  <c r="Z164" i="28"/>
  <c r="X164" i="28"/>
  <c r="W164" i="28"/>
  <c r="T164" i="28"/>
  <c r="R164" i="28"/>
  <c r="N164" i="28"/>
  <c r="K164" i="28"/>
  <c r="H164" i="28"/>
  <c r="F164" i="28"/>
  <c r="C164" i="28"/>
  <c r="BJ163" i="28"/>
  <c r="AI163" i="28"/>
  <c r="W163" i="28"/>
  <c r="BJ162" i="28"/>
  <c r="AZ162" i="28"/>
  <c r="AI162" i="28"/>
  <c r="W162" i="28"/>
  <c r="BL162" i="28"/>
  <c r="BJ161" i="28"/>
  <c r="AI161" i="28"/>
  <c r="W161" i="28"/>
  <c r="BJ160" i="28"/>
  <c r="BJ159" i="28" s="1"/>
  <c r="BJ158" i="28" s="1"/>
  <c r="BJ157" i="28" s="1"/>
  <c r="AI160" i="28"/>
  <c r="W160" i="28"/>
  <c r="BI159" i="28"/>
  <c r="BI158" i="28"/>
  <c r="BI157" i="28" s="1"/>
  <c r="BI156" i="28" s="1"/>
  <c r="BH159" i="28"/>
  <c r="BH158" i="28"/>
  <c r="BG159" i="28"/>
  <c r="BF159" i="28"/>
  <c r="BE159" i="28"/>
  <c r="BE158" i="28"/>
  <c r="BD159" i="28"/>
  <c r="BD158" i="28"/>
  <c r="BC159" i="28"/>
  <c r="BC158" i="28"/>
  <c r="BB159" i="28"/>
  <c r="BA159" i="28"/>
  <c r="AZ159" i="28"/>
  <c r="AZ158" i="28"/>
  <c r="AY159" i="28"/>
  <c r="AX159" i="28"/>
  <c r="AW159" i="28"/>
  <c r="AV159" i="28"/>
  <c r="AV158" i="28" s="1"/>
  <c r="AU159" i="28"/>
  <c r="AT159" i="28"/>
  <c r="AS159" i="28"/>
  <c r="AS158" i="28" s="1"/>
  <c r="AR159" i="28"/>
  <c r="AR158" i="28" s="1"/>
  <c r="AQ159" i="28"/>
  <c r="AQ158" i="28" s="1"/>
  <c r="AQ157" i="28" s="1"/>
  <c r="AP159" i="28"/>
  <c r="AO159" i="28"/>
  <c r="AO158" i="28" s="1"/>
  <c r="AN159" i="28"/>
  <c r="AN158" i="28" s="1"/>
  <c r="AM159" i="28"/>
  <c r="AM158" i="28" s="1"/>
  <c r="AL159" i="28"/>
  <c r="AL158" i="28" s="1"/>
  <c r="AK159" i="28"/>
  <c r="AJ159" i="28"/>
  <c r="AJ158" i="28" s="1"/>
  <c r="AH159" i="28"/>
  <c r="AH158" i="28" s="1"/>
  <c r="AG159" i="28"/>
  <c r="AF159" i="28"/>
  <c r="AF158" i="28" s="1"/>
  <c r="AE159" i="28"/>
  <c r="AE158" i="28" s="1"/>
  <c r="AE157" i="28" s="1"/>
  <c r="AD159" i="28"/>
  <c r="AD158" i="28" s="1"/>
  <c r="AC159" i="28"/>
  <c r="AB159" i="28"/>
  <c r="AB158" i="28" s="1"/>
  <c r="AA159" i="28"/>
  <c r="AA158" i="28" s="1"/>
  <c r="AA157" i="28" s="1"/>
  <c r="Z159" i="28"/>
  <c r="Z158" i="28" s="1"/>
  <c r="Z157" i="28" s="1"/>
  <c r="Y159" i="28"/>
  <c r="X159" i="28"/>
  <c r="X158" i="28" s="1"/>
  <c r="W159" i="28"/>
  <c r="W158" i="28" s="1"/>
  <c r="V159" i="28"/>
  <c r="V158" i="28" s="1"/>
  <c r="V157" i="28" s="1"/>
  <c r="V156" i="28" s="1"/>
  <c r="U159" i="28"/>
  <c r="T159" i="28"/>
  <c r="T158" i="28"/>
  <c r="T157" i="28" s="1"/>
  <c r="T156" i="28" s="1"/>
  <c r="S159" i="28"/>
  <c r="S158" i="28"/>
  <c r="R159" i="28"/>
  <c r="Q159" i="28"/>
  <c r="P159" i="28"/>
  <c r="P158" i="28"/>
  <c r="O159" i="28"/>
  <c r="O158" i="28"/>
  <c r="O157" i="28" s="1"/>
  <c r="O156" i="28" s="1"/>
  <c r="N159" i="28"/>
  <c r="M159" i="28"/>
  <c r="L159" i="28"/>
  <c r="L158" i="28"/>
  <c r="K159" i="28"/>
  <c r="K158" i="28"/>
  <c r="K157" i="28" s="1"/>
  <c r="K156" i="28" s="1"/>
  <c r="J159" i="28"/>
  <c r="I159" i="28"/>
  <c r="H159" i="28"/>
  <c r="H158" i="28"/>
  <c r="G159" i="28"/>
  <c r="G158" i="28"/>
  <c r="F159" i="28"/>
  <c r="F158" i="28"/>
  <c r="F157" i="28" s="1"/>
  <c r="F156" i="28" s="1"/>
  <c r="E159" i="28"/>
  <c r="D159" i="28"/>
  <c r="D158" i="28" s="1"/>
  <c r="D157" i="28" s="1"/>
  <c r="D156" i="28" s="1"/>
  <c r="C159" i="28"/>
  <c r="C158" i="28"/>
  <c r="B159" i="28"/>
  <c r="BG158" i="28"/>
  <c r="BG157" i="28" s="1"/>
  <c r="BF158" i="28"/>
  <c r="BB158" i="28"/>
  <c r="BA158" i="28"/>
  <c r="AY158" i="28"/>
  <c r="AX158" i="28"/>
  <c r="AW158" i="28"/>
  <c r="AU158" i="28"/>
  <c r="AU157" i="28"/>
  <c r="AT158" i="28"/>
  <c r="AP158" i="28"/>
  <c r="AP157" i="28" s="1"/>
  <c r="AP156" i="28"/>
  <c r="AK158" i="28"/>
  <c r="AK157" i="28" s="1"/>
  <c r="AK156" i="28" s="1"/>
  <c r="AG158" i="28"/>
  <c r="AD157" i="28"/>
  <c r="AC158" i="28"/>
  <c r="Y158" i="28"/>
  <c r="U158" i="28"/>
  <c r="U157" i="28"/>
  <c r="U156" i="28" s="1"/>
  <c r="R158" i="28"/>
  <c r="Q158" i="28"/>
  <c r="N158" i="28"/>
  <c r="N157" i="28" s="1"/>
  <c r="N156" i="28" s="1"/>
  <c r="M158" i="28"/>
  <c r="J158" i="28"/>
  <c r="J157" i="28" s="1"/>
  <c r="J156" i="28" s="1"/>
  <c r="I158" i="28"/>
  <c r="E158" i="28"/>
  <c r="E157" i="28" s="1"/>
  <c r="E156" i="28" s="1"/>
  <c r="B158" i="28"/>
  <c r="AS157" i="28"/>
  <c r="AS156" i="28" s="1"/>
  <c r="M157" i="28"/>
  <c r="M156" i="28" s="1"/>
  <c r="BJ155" i="28"/>
  <c r="AI155" i="28"/>
  <c r="BK155" i="28" s="1"/>
  <c r="W155" i="28"/>
  <c r="W154" i="28" s="1"/>
  <c r="BJ154" i="28"/>
  <c r="BJ153" i="28" s="1"/>
  <c r="BI154" i="28"/>
  <c r="BI153" i="28" s="1"/>
  <c r="BH154" i="28"/>
  <c r="BH153" i="28" s="1"/>
  <c r="BG154" i="28"/>
  <c r="BF154" i="28"/>
  <c r="BF153" i="28" s="1"/>
  <c r="BE154" i="28"/>
  <c r="BE153" i="28" s="1"/>
  <c r="BD154" i="28"/>
  <c r="BC154" i="28"/>
  <c r="BB154" i="28"/>
  <c r="BB153" i="28" s="1"/>
  <c r="BA154" i="28"/>
  <c r="BA153" i="28" s="1"/>
  <c r="AZ154" i="28"/>
  <c r="AZ153" i="28" s="1"/>
  <c r="AY154" i="28"/>
  <c r="AX154" i="28"/>
  <c r="AX153" i="28" s="1"/>
  <c r="AW154" i="28"/>
  <c r="AW153" i="28" s="1"/>
  <c r="AV154" i="28"/>
  <c r="AU154" i="28"/>
  <c r="AT154" i="28"/>
  <c r="AT153" i="28" s="1"/>
  <c r="AS154" i="28"/>
  <c r="AS153" i="28" s="1"/>
  <c r="AR154" i="28"/>
  <c r="AR153" i="28" s="1"/>
  <c r="AQ154" i="28"/>
  <c r="AP154" i="28"/>
  <c r="AP153" i="28" s="1"/>
  <c r="AO154" i="28"/>
  <c r="AO153" i="28" s="1"/>
  <c r="AN154" i="28"/>
  <c r="AM154" i="28"/>
  <c r="AL154" i="28"/>
  <c r="AL153" i="28" s="1"/>
  <c r="AK154" i="28"/>
  <c r="AK153" i="28" s="1"/>
  <c r="AJ154" i="28"/>
  <c r="AJ153" i="28" s="1"/>
  <c r="AH154" i="28"/>
  <c r="AH153" i="28"/>
  <c r="AG154" i="28"/>
  <c r="AG153" i="28"/>
  <c r="AF154" i="28"/>
  <c r="AE154" i="28"/>
  <c r="AD154" i="28"/>
  <c r="AD153" i="28"/>
  <c r="AC154" i="28"/>
  <c r="AC153" i="28"/>
  <c r="AB154" i="28"/>
  <c r="AA154" i="28"/>
  <c r="AA153" i="28" s="1"/>
  <c r="Z154" i="28"/>
  <c r="Z153" i="28"/>
  <c r="Y154" i="28"/>
  <c r="X154" i="28"/>
  <c r="X153" i="28" s="1"/>
  <c r="V154" i="28"/>
  <c r="V153" i="28"/>
  <c r="U154" i="28"/>
  <c r="T154" i="28"/>
  <c r="T153" i="28" s="1"/>
  <c r="S154" i="28"/>
  <c r="R154" i="28"/>
  <c r="R153" i="28" s="1"/>
  <c r="Q154" i="28"/>
  <c r="Q153" i="28" s="1"/>
  <c r="P154" i="28"/>
  <c r="O154" i="28"/>
  <c r="N154" i="28"/>
  <c r="N153" i="28" s="1"/>
  <c r="M154" i="28"/>
  <c r="M153" i="28" s="1"/>
  <c r="L154" i="28"/>
  <c r="L153" i="28" s="1"/>
  <c r="K154" i="28"/>
  <c r="J154" i="28"/>
  <c r="J153" i="28" s="1"/>
  <c r="I154" i="28"/>
  <c r="I153" i="28" s="1"/>
  <c r="H154" i="28"/>
  <c r="G154" i="28"/>
  <c r="F154" i="28"/>
  <c r="F153" i="28" s="1"/>
  <c r="E154" i="28"/>
  <c r="D154" i="28"/>
  <c r="C154" i="28"/>
  <c r="B154" i="28"/>
  <c r="B153" i="28"/>
  <c r="BG153" i="28"/>
  <c r="BD153" i="28"/>
  <c r="BC153" i="28"/>
  <c r="AY153" i="28"/>
  <c r="AV153" i="28"/>
  <c r="AU153" i="28"/>
  <c r="AQ153" i="28"/>
  <c r="AN153" i="28"/>
  <c r="AM153" i="28"/>
  <c r="AF153" i="28"/>
  <c r="AE153" i="28"/>
  <c r="AB153" i="28"/>
  <c r="Y153" i="28"/>
  <c r="U153" i="28"/>
  <c r="S153" i="28"/>
  <c r="P153" i="28"/>
  <c r="O153" i="28"/>
  <c r="K153" i="28"/>
  <c r="H153" i="28"/>
  <c r="G153" i="28"/>
  <c r="E153" i="28"/>
  <c r="D153" i="28"/>
  <c r="C153" i="28"/>
  <c r="BJ152" i="28"/>
  <c r="AI152" i="28"/>
  <c r="BK152" i="28" s="1"/>
  <c r="W152" i="28"/>
  <c r="BL152" i="28" s="1"/>
  <c r="BJ151" i="28"/>
  <c r="BJ150" i="28" s="1"/>
  <c r="BI151" i="28"/>
  <c r="BH151" i="28"/>
  <c r="BG151" i="28"/>
  <c r="BG150" i="28" s="1"/>
  <c r="BF151" i="28"/>
  <c r="BF150" i="28" s="1"/>
  <c r="BE151" i="28"/>
  <c r="BD151" i="28"/>
  <c r="BC151" i="28"/>
  <c r="BC150" i="28" s="1"/>
  <c r="BB151" i="28"/>
  <c r="BB150" i="28" s="1"/>
  <c r="BA151" i="28"/>
  <c r="AZ151" i="28"/>
  <c r="AY151" i="28"/>
  <c r="AY150" i="28" s="1"/>
  <c r="AX151" i="28"/>
  <c r="AX150" i="28" s="1"/>
  <c r="AW151" i="28"/>
  <c r="AV151" i="28"/>
  <c r="AU151" i="28"/>
  <c r="AU150" i="28" s="1"/>
  <c r="AT151" i="28"/>
  <c r="AT150" i="28" s="1"/>
  <c r="AS151" i="28"/>
  <c r="AR151" i="28"/>
  <c r="AQ151" i="28"/>
  <c r="AQ150" i="28" s="1"/>
  <c r="AP151" i="28"/>
  <c r="AP150" i="28" s="1"/>
  <c r="AO151" i="28"/>
  <c r="AN151" i="28"/>
  <c r="AM151" i="28"/>
  <c r="AM150" i="28" s="1"/>
  <c r="AL151" i="28"/>
  <c r="AL150" i="28" s="1"/>
  <c r="AK151" i="28"/>
  <c r="AJ151" i="28"/>
  <c r="AH151" i="28"/>
  <c r="AH150" i="28" s="1"/>
  <c r="AG151" i="28"/>
  <c r="AF151" i="28"/>
  <c r="AE151" i="28"/>
  <c r="AE150" i="28" s="1"/>
  <c r="AD151" i="28"/>
  <c r="AD150" i="28" s="1"/>
  <c r="AC151" i="28"/>
  <c r="AB151" i="28"/>
  <c r="AA151" i="28"/>
  <c r="AA150" i="28" s="1"/>
  <c r="Z151" i="28"/>
  <c r="Z150" i="28" s="1"/>
  <c r="Y151" i="28"/>
  <c r="X151" i="28"/>
  <c r="W151" i="28"/>
  <c r="V151" i="28"/>
  <c r="V150" i="28" s="1"/>
  <c r="U151" i="28"/>
  <c r="T151" i="28"/>
  <c r="S151" i="28"/>
  <c r="S150" i="28" s="1"/>
  <c r="R151" i="28"/>
  <c r="R150" i="28" s="1"/>
  <c r="Q151" i="28"/>
  <c r="P151" i="28"/>
  <c r="O151" i="28"/>
  <c r="O150" i="28" s="1"/>
  <c r="N151" i="28"/>
  <c r="N150" i="28" s="1"/>
  <c r="M151" i="28"/>
  <c r="L151" i="28"/>
  <c r="K151" i="28"/>
  <c r="K150" i="28" s="1"/>
  <c r="J151" i="28"/>
  <c r="J150" i="28" s="1"/>
  <c r="I151" i="28"/>
  <c r="H151" i="28"/>
  <c r="G151" i="28"/>
  <c r="G150" i="28" s="1"/>
  <c r="F151" i="28"/>
  <c r="F150" i="28" s="1"/>
  <c r="E151" i="28"/>
  <c r="D151" i="28"/>
  <c r="C151" i="28"/>
  <c r="C150" i="28" s="1"/>
  <c r="B151" i="28"/>
  <c r="B150" i="28" s="1"/>
  <c r="BI150" i="28"/>
  <c r="BH150" i="28"/>
  <c r="BE150" i="28"/>
  <c r="BD150" i="28"/>
  <c r="BA150" i="28"/>
  <c r="AZ150" i="28"/>
  <c r="AW150" i="28"/>
  <c r="AV150" i="28"/>
  <c r="AS150" i="28"/>
  <c r="AR150" i="28"/>
  <c r="AO150" i="28"/>
  <c r="AN150" i="28"/>
  <c r="AK150" i="28"/>
  <c r="AJ150" i="28"/>
  <c r="AG150" i="28"/>
  <c r="AF150" i="28"/>
  <c r="AC150" i="28"/>
  <c r="AB150" i="28"/>
  <c r="Y150" i="28"/>
  <c r="X150" i="28"/>
  <c r="U150" i="28"/>
  <c r="T150" i="28"/>
  <c r="Q150" i="28"/>
  <c r="P150" i="28"/>
  <c r="M150" i="28"/>
  <c r="L150" i="28"/>
  <c r="I150" i="28"/>
  <c r="H150" i="28"/>
  <c r="E150" i="28"/>
  <c r="D150" i="28"/>
  <c r="BJ149" i="28"/>
  <c r="AI149" i="28"/>
  <c r="BK149" i="28" s="1"/>
  <c r="W149" i="28"/>
  <c r="W147" i="28" s="1"/>
  <c r="BJ148" i="28"/>
  <c r="AI148" i="28"/>
  <c r="BK148" i="28" s="1"/>
  <c r="W148" i="28"/>
  <c r="BL148" i="28" s="1"/>
  <c r="BJ147" i="28"/>
  <c r="BJ146" i="28" s="1"/>
  <c r="BI147" i="28"/>
  <c r="BH147" i="28"/>
  <c r="BG147" i="28"/>
  <c r="BG146" i="28" s="1"/>
  <c r="BF147" i="28"/>
  <c r="BF146" i="28" s="1"/>
  <c r="BE147" i="28"/>
  <c r="BD147" i="28"/>
  <c r="BC147" i="28"/>
  <c r="BC146" i="28" s="1"/>
  <c r="BB147" i="28"/>
  <c r="BB146" i="28" s="1"/>
  <c r="BA147" i="28"/>
  <c r="AZ147" i="28"/>
  <c r="AY147" i="28"/>
  <c r="AY146" i="28" s="1"/>
  <c r="AX147" i="28"/>
  <c r="AX146" i="28" s="1"/>
  <c r="AW147" i="28"/>
  <c r="AV147" i="28"/>
  <c r="AU147" i="28"/>
  <c r="AU146" i="28" s="1"/>
  <c r="AT147" i="28"/>
  <c r="AT146" i="28" s="1"/>
  <c r="AS147" i="28"/>
  <c r="AR147" i="28"/>
  <c r="AQ147" i="28"/>
  <c r="AQ146" i="28" s="1"/>
  <c r="AP147" i="28"/>
  <c r="AP146" i="28" s="1"/>
  <c r="AO147" i="28"/>
  <c r="AN147" i="28"/>
  <c r="AM147" i="28"/>
  <c r="AM146" i="28" s="1"/>
  <c r="AL147" i="28"/>
  <c r="AL146" i="28" s="1"/>
  <c r="AK147" i="28"/>
  <c r="AJ147" i="28"/>
  <c r="AH147" i="28"/>
  <c r="AH146" i="28" s="1"/>
  <c r="AG147" i="28"/>
  <c r="AF147" i="28"/>
  <c r="AE147" i="28"/>
  <c r="AE146" i="28" s="1"/>
  <c r="AD147" i="28"/>
  <c r="AD146" i="28" s="1"/>
  <c r="AC147" i="28"/>
  <c r="AB147" i="28"/>
  <c r="AA147" i="28"/>
  <c r="AA146" i="28" s="1"/>
  <c r="Z147" i="28"/>
  <c r="Z146" i="28" s="1"/>
  <c r="Y147" i="28"/>
  <c r="X147" i="28"/>
  <c r="V147" i="28"/>
  <c r="V146" i="28" s="1"/>
  <c r="U147" i="28"/>
  <c r="T147" i="28"/>
  <c r="S147" i="28"/>
  <c r="S146" i="28" s="1"/>
  <c r="R147" i="28"/>
  <c r="R146" i="28" s="1"/>
  <c r="Q147" i="28"/>
  <c r="P147" i="28"/>
  <c r="O147" i="28"/>
  <c r="O146" i="28" s="1"/>
  <c r="N147" i="28"/>
  <c r="N146" i="28" s="1"/>
  <c r="M147" i="28"/>
  <c r="L147" i="28"/>
  <c r="K147" i="28"/>
  <c r="K146" i="28" s="1"/>
  <c r="J147" i="28"/>
  <c r="J146" i="28" s="1"/>
  <c r="I147" i="28"/>
  <c r="H147" i="28"/>
  <c r="G147" i="28"/>
  <c r="G146" i="28" s="1"/>
  <c r="F147" i="28"/>
  <c r="F146" i="28" s="1"/>
  <c r="E147" i="28"/>
  <c r="D147" i="28"/>
  <c r="C147" i="28"/>
  <c r="C146" i="28" s="1"/>
  <c r="B147" i="28"/>
  <c r="B146" i="28" s="1"/>
  <c r="BI146" i="28"/>
  <c r="BH146" i="28"/>
  <c r="BE146" i="28"/>
  <c r="BD146" i="28"/>
  <c r="BA146" i="28"/>
  <c r="AZ146" i="28"/>
  <c r="AW146" i="28"/>
  <c r="AV146" i="28"/>
  <c r="AS146" i="28"/>
  <c r="AR146" i="28"/>
  <c r="AO146" i="28"/>
  <c r="AN146" i="28"/>
  <c r="AK146" i="28"/>
  <c r="AJ146" i="28"/>
  <c r="AG146" i="28"/>
  <c r="AF146" i="28"/>
  <c r="AC146" i="28"/>
  <c r="AB146" i="28"/>
  <c r="Y146" i="28"/>
  <c r="X146" i="28"/>
  <c r="U146" i="28"/>
  <c r="T146" i="28"/>
  <c r="Q146" i="28"/>
  <c r="P146" i="28"/>
  <c r="M146" i="28"/>
  <c r="L146" i="28"/>
  <c r="I146" i="28"/>
  <c r="H146" i="28"/>
  <c r="E146" i="28"/>
  <c r="D146" i="28"/>
  <c r="BJ145" i="28"/>
  <c r="AI145" i="28"/>
  <c r="BK145" i="28" s="1"/>
  <c r="W145" i="28"/>
  <c r="BL145" i="28" s="1"/>
  <c r="BJ144" i="28"/>
  <c r="AI144" i="28"/>
  <c r="BK144" i="28" s="1"/>
  <c r="W144" i="28"/>
  <c r="BL144" i="28" s="1"/>
  <c r="BJ143" i="28"/>
  <c r="BK143" i="28" s="1"/>
  <c r="AI143" i="28"/>
  <c r="W143" i="28"/>
  <c r="BL143" i="28" s="1"/>
  <c r="BI142" i="28"/>
  <c r="BH142" i="28"/>
  <c r="BH141" i="28" s="1"/>
  <c r="BG142" i="28"/>
  <c r="BG141" i="28" s="1"/>
  <c r="BF142" i="28"/>
  <c r="BE142" i="28"/>
  <c r="BD142" i="28"/>
  <c r="BD141" i="28" s="1"/>
  <c r="BC142" i="28"/>
  <c r="BC141" i="28" s="1"/>
  <c r="BB142" i="28"/>
  <c r="BA142" i="28"/>
  <c r="AZ142" i="28"/>
  <c r="AZ141" i="28" s="1"/>
  <c r="AY142" i="28"/>
  <c r="AY141" i="28" s="1"/>
  <c r="AX142" i="28"/>
  <c r="AW142" i="28"/>
  <c r="AV142" i="28"/>
  <c r="AV141" i="28" s="1"/>
  <c r="AU142" i="28"/>
  <c r="AU141" i="28" s="1"/>
  <c r="AT142" i="28"/>
  <c r="AS142" i="28"/>
  <c r="AR142" i="28"/>
  <c r="AR141" i="28" s="1"/>
  <c r="AQ142" i="28"/>
  <c r="AQ141" i="28" s="1"/>
  <c r="AP142" i="28"/>
  <c r="AO142" i="28"/>
  <c r="AN142" i="28"/>
  <c r="AN141" i="28" s="1"/>
  <c r="AM142" i="28"/>
  <c r="AM141" i="28" s="1"/>
  <c r="AL142" i="28"/>
  <c r="AK142" i="28"/>
  <c r="AJ142" i="28"/>
  <c r="AJ141" i="28" s="1"/>
  <c r="AI142" i="28"/>
  <c r="AI141" i="28" s="1"/>
  <c r="AH142" i="28"/>
  <c r="AG142" i="28"/>
  <c r="AF142" i="28"/>
  <c r="AF141" i="28" s="1"/>
  <c r="AE142" i="28"/>
  <c r="AE141" i="28" s="1"/>
  <c r="AD142" i="28"/>
  <c r="AC142" i="28"/>
  <c r="AB142" i="28"/>
  <c r="AB141" i="28" s="1"/>
  <c r="AA142" i="28"/>
  <c r="AA141" i="28" s="1"/>
  <c r="Z142" i="28"/>
  <c r="Y142" i="28"/>
  <c r="X142" i="28"/>
  <c r="X141" i="28" s="1"/>
  <c r="W142" i="28"/>
  <c r="V142" i="28"/>
  <c r="U142" i="28"/>
  <c r="T142" i="28"/>
  <c r="T141" i="28" s="1"/>
  <c r="S142" i="28"/>
  <c r="S141" i="28" s="1"/>
  <c r="R142" i="28"/>
  <c r="Q142" i="28"/>
  <c r="P142" i="28"/>
  <c r="P141" i="28" s="1"/>
  <c r="O142" i="28"/>
  <c r="O141" i="28" s="1"/>
  <c r="N142" i="28"/>
  <c r="M142" i="28"/>
  <c r="L142" i="28"/>
  <c r="L141" i="28" s="1"/>
  <c r="K142" i="28"/>
  <c r="K141" i="28" s="1"/>
  <c r="J142" i="28"/>
  <c r="I142" i="28"/>
  <c r="H142" i="28"/>
  <c r="H141" i="28" s="1"/>
  <c r="G142" i="28"/>
  <c r="G141" i="28" s="1"/>
  <c r="F142" i="28"/>
  <c r="E142" i="28"/>
  <c r="D142" i="28"/>
  <c r="D141" i="28" s="1"/>
  <c r="C142" i="28"/>
  <c r="C141" i="28" s="1"/>
  <c r="B142" i="28"/>
  <c r="BI141" i="28"/>
  <c r="BF141" i="28"/>
  <c r="BE141" i="28"/>
  <c r="BB141" i="28"/>
  <c r="BA141" i="28"/>
  <c r="AX141" i="28"/>
  <c r="AW141" i="28"/>
  <c r="AT141" i="28"/>
  <c r="AS141" i="28"/>
  <c r="AP141" i="28"/>
  <c r="AO141" i="28"/>
  <c r="AL141" i="28"/>
  <c r="AK141" i="28"/>
  <c r="AH141" i="28"/>
  <c r="AG141" i="28"/>
  <c r="AD141" i="28"/>
  <c r="AC141" i="28"/>
  <c r="Z141" i="28"/>
  <c r="Y141" i="28"/>
  <c r="V141" i="28"/>
  <c r="U141" i="28"/>
  <c r="R141" i="28"/>
  <c r="Q141" i="28"/>
  <c r="N141" i="28"/>
  <c r="M141" i="28"/>
  <c r="J141" i="28"/>
  <c r="I141" i="28"/>
  <c r="F141" i="28"/>
  <c r="E141" i="28"/>
  <c r="B141" i="28"/>
  <c r="BJ140" i="28"/>
  <c r="BJ139" i="28" s="1"/>
  <c r="AI140" i="28"/>
  <c r="W140" i="28"/>
  <c r="BI139" i="28"/>
  <c r="BH139" i="28"/>
  <c r="BG139" i="28"/>
  <c r="BF139" i="28"/>
  <c r="BE139" i="28"/>
  <c r="BD139" i="28"/>
  <c r="BC139" i="28"/>
  <c r="BB139" i="28"/>
  <c r="BA139" i="28"/>
  <c r="AZ139" i="28"/>
  <c r="AY139" i="28"/>
  <c r="AX139" i="28"/>
  <c r="AW139" i="28"/>
  <c r="AV139" i="28"/>
  <c r="AU139" i="28"/>
  <c r="AT139" i="28"/>
  <c r="AS139" i="28"/>
  <c r="AR139" i="28"/>
  <c r="AQ139" i="28"/>
  <c r="AP139" i="28"/>
  <c r="AO139" i="28"/>
  <c r="AN139" i="28"/>
  <c r="AM139" i="28"/>
  <c r="AL139" i="28"/>
  <c r="AK139" i="28"/>
  <c r="AJ139" i="28"/>
  <c r="AI139" i="28"/>
  <c r="AH139" i="28"/>
  <c r="AG139" i="28"/>
  <c r="AF139" i="28"/>
  <c r="AE139" i="28"/>
  <c r="AD139" i="28"/>
  <c r="AC139" i="28"/>
  <c r="AB139" i="28"/>
  <c r="AA139" i="28"/>
  <c r="Z139" i="28"/>
  <c r="Y139" i="28"/>
  <c r="X139" i="28"/>
  <c r="V139" i="28"/>
  <c r="U139" i="28"/>
  <c r="U130" i="28" s="1"/>
  <c r="T139" i="28"/>
  <c r="S139" i="28"/>
  <c r="R139" i="28"/>
  <c r="Q139" i="28"/>
  <c r="Q130" i="28" s="1"/>
  <c r="P139" i="28"/>
  <c r="O139" i="28"/>
  <c r="N139" i="28"/>
  <c r="M139" i="28"/>
  <c r="L139" i="28"/>
  <c r="K139" i="28"/>
  <c r="J139" i="28"/>
  <c r="I139" i="28"/>
  <c r="I130" i="28" s="1"/>
  <c r="H139" i="28"/>
  <c r="G139" i="28"/>
  <c r="F139" i="28"/>
  <c r="E139" i="28"/>
  <c r="E130" i="28" s="1"/>
  <c r="D139" i="28"/>
  <c r="C139" i="28"/>
  <c r="B139" i="28"/>
  <c r="BJ138" i="28"/>
  <c r="AZ138" i="28"/>
  <c r="AI138" i="28"/>
  <c r="W138" i="28"/>
  <c r="BL138" i="28" s="1"/>
  <c r="BJ137" i="28"/>
  <c r="AZ137" i="28"/>
  <c r="AI137" i="28"/>
  <c r="BK137" i="28"/>
  <c r="W137" i="28"/>
  <c r="BJ136" i="28"/>
  <c r="AZ136" i="28"/>
  <c r="AZ131" i="28" s="1"/>
  <c r="AI136" i="28"/>
  <c r="W136" i="28"/>
  <c r="BL136" i="28" s="1"/>
  <c r="BJ135" i="28"/>
  <c r="AI135" i="28"/>
  <c r="W135" i="28"/>
  <c r="BL135" i="28" s="1"/>
  <c r="BJ134" i="28"/>
  <c r="BK134" i="28"/>
  <c r="AI134" i="28"/>
  <c r="W134" i="28"/>
  <c r="BL134" i="28"/>
  <c r="BJ133" i="28"/>
  <c r="AI133" i="28"/>
  <c r="BK133" i="28" s="1"/>
  <c r="W133" i="28"/>
  <c r="BJ132" i="28"/>
  <c r="BJ131" i="28" s="1"/>
  <c r="AI132" i="28"/>
  <c r="W132" i="28"/>
  <c r="BI131" i="28"/>
  <c r="BI130" i="28"/>
  <c r="BH131" i="28"/>
  <c r="BG131" i="28"/>
  <c r="BF131" i="28"/>
  <c r="BE131" i="28"/>
  <c r="BD131" i="28"/>
  <c r="BC131" i="28"/>
  <c r="BB131" i="28"/>
  <c r="BA131" i="28"/>
  <c r="BA130" i="28"/>
  <c r="AY131" i="28"/>
  <c r="AX131" i="28"/>
  <c r="AW131" i="28"/>
  <c r="AV131" i="28"/>
  <c r="AU131" i="28"/>
  <c r="AT131" i="28"/>
  <c r="AS131" i="28"/>
  <c r="AS130" i="28"/>
  <c r="AR131" i="28"/>
  <c r="AQ131" i="28"/>
  <c r="AP131" i="28"/>
  <c r="AO131" i="28"/>
  <c r="AO130" i="28" s="1"/>
  <c r="AN131" i="28"/>
  <c r="AM131" i="28"/>
  <c r="AL131" i="28"/>
  <c r="AL130" i="28"/>
  <c r="AK131" i="28"/>
  <c r="AK130" i="28"/>
  <c r="AJ131" i="28"/>
  <c r="AH131" i="28"/>
  <c r="AH130" i="28" s="1"/>
  <c r="AG131" i="28"/>
  <c r="AF131" i="28"/>
  <c r="AF130" i="28"/>
  <c r="AE131" i="28"/>
  <c r="AD131" i="28"/>
  <c r="AD130" i="28" s="1"/>
  <c r="AC131" i="28"/>
  <c r="AB131" i="28"/>
  <c r="AB130" i="28"/>
  <c r="AA131" i="28"/>
  <c r="Z131" i="28"/>
  <c r="Z130" i="28" s="1"/>
  <c r="Y131" i="28"/>
  <c r="X131" i="28"/>
  <c r="X130" i="28"/>
  <c r="V131" i="28"/>
  <c r="V130" i="28"/>
  <c r="U131" i="28"/>
  <c r="T131" i="28"/>
  <c r="T130" i="28" s="1"/>
  <c r="S131" i="28"/>
  <c r="S130" i="28" s="1"/>
  <c r="R131" i="28"/>
  <c r="R130" i="28"/>
  <c r="Q131" i="28"/>
  <c r="P131" i="28"/>
  <c r="P130" i="28"/>
  <c r="O131" i="28"/>
  <c r="O130" i="28"/>
  <c r="N131" i="28"/>
  <c r="N130" i="28"/>
  <c r="M131" i="28"/>
  <c r="L131" i="28"/>
  <c r="L130" i="28"/>
  <c r="K131" i="28"/>
  <c r="K130" i="28"/>
  <c r="J131" i="28"/>
  <c r="J130" i="28" s="1"/>
  <c r="I131" i="28"/>
  <c r="H131" i="28"/>
  <c r="H130" i="28"/>
  <c r="G131" i="28"/>
  <c r="G130" i="28"/>
  <c r="F131" i="28"/>
  <c r="F130" i="28"/>
  <c r="E131" i="28"/>
  <c r="D131" i="28"/>
  <c r="D130" i="28"/>
  <c r="C131" i="28"/>
  <c r="C130" i="28"/>
  <c r="B131" i="28"/>
  <c r="B130" i="28" s="1"/>
  <c r="BG130" i="28"/>
  <c r="BE130" i="28"/>
  <c r="BC130" i="28"/>
  <c r="AY130" i="28"/>
  <c r="AW130" i="28"/>
  <c r="AU130" i="28"/>
  <c r="AQ130" i="28"/>
  <c r="AM130" i="28"/>
  <c r="AG130" i="28"/>
  <c r="AE130" i="28"/>
  <c r="AC130" i="28"/>
  <c r="AA130" i="28"/>
  <c r="Y130" i="28"/>
  <c r="Y122" i="28"/>
  <c r="Y121" i="28" s="1"/>
  <c r="M130" i="28"/>
  <c r="BK129" i="28"/>
  <c r="BJ129" i="28"/>
  <c r="AI129" i="28"/>
  <c r="W129" i="28"/>
  <c r="BL129" i="28" s="1"/>
  <c r="BJ128" i="28"/>
  <c r="BI128" i="28"/>
  <c r="BH128" i="28"/>
  <c r="BG128" i="28"/>
  <c r="BF128" i="28"/>
  <c r="BE128" i="28"/>
  <c r="BD128" i="28"/>
  <c r="BC128" i="28"/>
  <c r="BB128" i="28"/>
  <c r="BA128" i="28"/>
  <c r="AZ128" i="28"/>
  <c r="AY128" i="28"/>
  <c r="AX128" i="28"/>
  <c r="AW128" i="28"/>
  <c r="AV128" i="28"/>
  <c r="AU128" i="28"/>
  <c r="AT128" i="28"/>
  <c r="AS128" i="28"/>
  <c r="AR128" i="28"/>
  <c r="AQ128" i="28"/>
  <c r="AP128" i="28"/>
  <c r="AO128" i="28"/>
  <c r="AN128" i="28"/>
  <c r="AM128" i="28"/>
  <c r="AL128" i="28"/>
  <c r="AK128" i="28"/>
  <c r="AJ128" i="28"/>
  <c r="AI128" i="28"/>
  <c r="BK128" i="28" s="1"/>
  <c r="AH128" i="28"/>
  <c r="AG128" i="28"/>
  <c r="AF128" i="28"/>
  <c r="AE128" i="28"/>
  <c r="AD128" i="28"/>
  <c r="AC128" i="28"/>
  <c r="AB128" i="28"/>
  <c r="AA128" i="28"/>
  <c r="Z128" i="28"/>
  <c r="Y128" i="28"/>
  <c r="X128" i="28"/>
  <c r="V128" i="28"/>
  <c r="U128" i="28"/>
  <c r="T128" i="28"/>
  <c r="S128" i="28"/>
  <c r="R128" i="28"/>
  <c r="Q128" i="28"/>
  <c r="P128" i="28"/>
  <c r="O128" i="28"/>
  <c r="N128" i="28"/>
  <c r="M128" i="28"/>
  <c r="L128" i="28"/>
  <c r="K128" i="28"/>
  <c r="J128" i="28"/>
  <c r="I128" i="28"/>
  <c r="H128" i="28"/>
  <c r="G128" i="28"/>
  <c r="F128" i="28"/>
  <c r="E128" i="28"/>
  <c r="D128" i="28"/>
  <c r="C128" i="28"/>
  <c r="B128" i="28"/>
  <c r="BK127" i="28"/>
  <c r="BJ127" i="28"/>
  <c r="AI127" i="28"/>
  <c r="W127" i="28"/>
  <c r="BL127" i="28" s="1"/>
  <c r="BJ126" i="28"/>
  <c r="AI126" i="28"/>
  <c r="BK126" i="28" s="1"/>
  <c r="W126" i="28"/>
  <c r="BL126" i="28" s="1"/>
  <c r="BJ125" i="28"/>
  <c r="BJ124" i="28" s="1"/>
  <c r="BJ123" i="28" s="1"/>
  <c r="AZ125" i="28"/>
  <c r="AZ124" i="28" s="1"/>
  <c r="AZ123" i="28" s="1"/>
  <c r="AI125" i="28"/>
  <c r="BK125" i="28" s="1"/>
  <c r="W125" i="28"/>
  <c r="BL125" i="28" s="1"/>
  <c r="BI124" i="28"/>
  <c r="BH124" i="28"/>
  <c r="BH123" i="28" s="1"/>
  <c r="BG124" i="28"/>
  <c r="BG123" i="28" s="1"/>
  <c r="BF124" i="28"/>
  <c r="BE124" i="28"/>
  <c r="BD124" i="28"/>
  <c r="BD123" i="28" s="1"/>
  <c r="BC124" i="28"/>
  <c r="BC123" i="28" s="1"/>
  <c r="BC122" i="28" s="1"/>
  <c r="BC121" i="28" s="1"/>
  <c r="BB124" i="28"/>
  <c r="BA124" i="28"/>
  <c r="AY124" i="28"/>
  <c r="AY123" i="28" s="1"/>
  <c r="AX124" i="28"/>
  <c r="AW124" i="28"/>
  <c r="AV124" i="28"/>
  <c r="AV123" i="28" s="1"/>
  <c r="AU124" i="28"/>
  <c r="AU123" i="28" s="1"/>
  <c r="AU122" i="28" s="1"/>
  <c r="AU121" i="28" s="1"/>
  <c r="AT124" i="28"/>
  <c r="AS124" i="28"/>
  <c r="AR124" i="28"/>
  <c r="AR123" i="28" s="1"/>
  <c r="AQ124" i="28"/>
  <c r="AQ123" i="28" s="1"/>
  <c r="AP124" i="28"/>
  <c r="AO124" i="28"/>
  <c r="AN124" i="28"/>
  <c r="AN123" i="28" s="1"/>
  <c r="AM124" i="28"/>
  <c r="AM123" i="28" s="1"/>
  <c r="AM122" i="28" s="1"/>
  <c r="AM121" i="28" s="1"/>
  <c r="AL124" i="28"/>
  <c r="AK124" i="28"/>
  <c r="AJ124" i="28"/>
  <c r="AJ123" i="28" s="1"/>
  <c r="AI124" i="28"/>
  <c r="AI123" i="28" s="1"/>
  <c r="BK123" i="28" s="1"/>
  <c r="AH124" i="28"/>
  <c r="AG124" i="28"/>
  <c r="AF124" i="28"/>
  <c r="AF123" i="28" s="1"/>
  <c r="AF122" i="28" s="1"/>
  <c r="AF121" i="28" s="1"/>
  <c r="AE124" i="28"/>
  <c r="AE123" i="28" s="1"/>
  <c r="AD124" i="28"/>
  <c r="AC124" i="28"/>
  <c r="AB124" i="28"/>
  <c r="AB123" i="28" s="1"/>
  <c r="AB122" i="28" s="1"/>
  <c r="AB121" i="28" s="1"/>
  <c r="AA124" i="28"/>
  <c r="AA123" i="28" s="1"/>
  <c r="Z124" i="28"/>
  <c r="Y124" i="28"/>
  <c r="X124" i="28"/>
  <c r="X123" i="28" s="1"/>
  <c r="X122" i="28" s="1"/>
  <c r="X121" i="28" s="1"/>
  <c r="W124" i="28"/>
  <c r="BL124" i="28" s="1"/>
  <c r="V124" i="28"/>
  <c r="U124" i="28"/>
  <c r="T124" i="28"/>
  <c r="T123" i="28" s="1"/>
  <c r="T122" i="28" s="1"/>
  <c r="T121" i="28" s="1"/>
  <c r="S124" i="28"/>
  <c r="S123" i="28" s="1"/>
  <c r="R124" i="28"/>
  <c r="Q124" i="28"/>
  <c r="P124" i="28"/>
  <c r="P123" i="28" s="1"/>
  <c r="O124" i="28"/>
  <c r="O123" i="28" s="1"/>
  <c r="N124" i="28"/>
  <c r="M124" i="28"/>
  <c r="L124" i="28"/>
  <c r="L123" i="28" s="1"/>
  <c r="L122" i="28" s="1"/>
  <c r="L121" i="28" s="1"/>
  <c r="K124" i="28"/>
  <c r="K123" i="28" s="1"/>
  <c r="J124" i="28"/>
  <c r="I124" i="28"/>
  <c r="H124" i="28"/>
  <c r="H123" i="28" s="1"/>
  <c r="H122" i="28" s="1"/>
  <c r="H121" i="28" s="1"/>
  <c r="G124" i="28"/>
  <c r="G123" i="28" s="1"/>
  <c r="F124" i="28"/>
  <c r="E124" i="28"/>
  <c r="D124" i="28"/>
  <c r="D123" i="28" s="1"/>
  <c r="D122" i="28" s="1"/>
  <c r="D121" i="28" s="1"/>
  <c r="C124" i="28"/>
  <c r="C123" i="28" s="1"/>
  <c r="B124" i="28"/>
  <c r="BI123" i="28"/>
  <c r="BI122" i="28" s="1"/>
  <c r="BI121" i="28" s="1"/>
  <c r="BF123" i="28"/>
  <c r="BE123" i="28"/>
  <c r="BE122" i="28" s="1"/>
  <c r="BE121" i="28" s="1"/>
  <c r="BB123" i="28"/>
  <c r="BA123" i="28"/>
  <c r="BA122" i="28" s="1"/>
  <c r="BA121" i="28" s="1"/>
  <c r="AX123" i="28"/>
  <c r="AW123" i="28"/>
  <c r="AT123" i="28"/>
  <c r="AS123" i="28"/>
  <c r="AS122" i="28" s="1"/>
  <c r="AS121" i="28" s="1"/>
  <c r="AP123" i="28"/>
  <c r="AO123" i="28"/>
  <c r="AO122" i="28" s="1"/>
  <c r="AO121" i="28" s="1"/>
  <c r="AL123" i="28"/>
  <c r="AL122" i="28" s="1"/>
  <c r="AL121" i="28" s="1"/>
  <c r="AK123" i="28"/>
  <c r="AK122" i="28" s="1"/>
  <c r="AK121" i="28" s="1"/>
  <c r="AH123" i="28"/>
  <c r="AG123" i="28"/>
  <c r="AG122" i="28" s="1"/>
  <c r="AG121" i="28" s="1"/>
  <c r="AD123" i="28"/>
  <c r="AC123" i="28"/>
  <c r="Z123" i="28"/>
  <c r="Y123" i="28"/>
  <c r="V123" i="28"/>
  <c r="V122" i="28" s="1"/>
  <c r="V121" i="28" s="1"/>
  <c r="U123" i="28"/>
  <c r="R123" i="28"/>
  <c r="R122" i="28" s="1"/>
  <c r="R121" i="28" s="1"/>
  <c r="Q123" i="28"/>
  <c r="N123" i="28"/>
  <c r="M123" i="28"/>
  <c r="J123" i="28"/>
  <c r="I123" i="28"/>
  <c r="F123" i="28"/>
  <c r="F122" i="28" s="1"/>
  <c r="F121" i="28" s="1"/>
  <c r="E123" i="28"/>
  <c r="B123" i="28"/>
  <c r="B122" i="28" s="1"/>
  <c r="B121" i="28" s="1"/>
  <c r="AW122" i="28"/>
  <c r="AW121" i="28" s="1"/>
  <c r="AC122" i="28"/>
  <c r="AC121" i="28"/>
  <c r="BJ120" i="28"/>
  <c r="AI120" i="28"/>
  <c r="BK120" i="28" s="1"/>
  <c r="W120" i="28"/>
  <c r="BL120" i="28" s="1"/>
  <c r="BJ119" i="28"/>
  <c r="BJ118" i="28" s="1"/>
  <c r="BI119" i="28"/>
  <c r="BH119" i="28"/>
  <c r="BG119" i="28"/>
  <c r="BG118" i="28" s="1"/>
  <c r="BF119" i="28"/>
  <c r="BF118" i="28" s="1"/>
  <c r="BE119" i="28"/>
  <c r="BD119" i="28"/>
  <c r="BC119" i="28"/>
  <c r="BC118" i="28" s="1"/>
  <c r="BB119" i="28"/>
  <c r="BB118" i="28" s="1"/>
  <c r="BA119" i="28"/>
  <c r="AZ119" i="28"/>
  <c r="AY119" i="28"/>
  <c r="AY118" i="28" s="1"/>
  <c r="AX119" i="28"/>
  <c r="AX118" i="28" s="1"/>
  <c r="AW119" i="28"/>
  <c r="AV119" i="28"/>
  <c r="AU119" i="28"/>
  <c r="AU118" i="28" s="1"/>
  <c r="AT119" i="28"/>
  <c r="AT118" i="28" s="1"/>
  <c r="AS119" i="28"/>
  <c r="AR119" i="28"/>
  <c r="AQ119" i="28"/>
  <c r="AQ118" i="28" s="1"/>
  <c r="AP119" i="28"/>
  <c r="AP118" i="28" s="1"/>
  <c r="AO119" i="28"/>
  <c r="AN119" i="28"/>
  <c r="AM119" i="28"/>
  <c r="AM118" i="28" s="1"/>
  <c r="AL119" i="28"/>
  <c r="AL118" i="28" s="1"/>
  <c r="AK119" i="28"/>
  <c r="AJ119" i="28"/>
  <c r="AH119" i="28"/>
  <c r="AH118" i="28" s="1"/>
  <c r="AG119" i="28"/>
  <c r="AF119" i="28"/>
  <c r="AE119" i="28"/>
  <c r="AE118" i="28" s="1"/>
  <c r="AD119" i="28"/>
  <c r="AD118" i="28" s="1"/>
  <c r="AC119" i="28"/>
  <c r="AB119" i="28"/>
  <c r="AA119" i="28"/>
  <c r="AA118" i="28" s="1"/>
  <c r="Z119" i="28"/>
  <c r="Z118" i="28" s="1"/>
  <c r="Y119" i="28"/>
  <c r="X119" i="28"/>
  <c r="W119" i="28"/>
  <c r="V119" i="28"/>
  <c r="V118" i="28" s="1"/>
  <c r="U119" i="28"/>
  <c r="T119" i="28"/>
  <c r="S119" i="28"/>
  <c r="S118" i="28" s="1"/>
  <c r="R119" i="28"/>
  <c r="R118" i="28" s="1"/>
  <c r="Q119" i="28"/>
  <c r="P119" i="28"/>
  <c r="O119" i="28"/>
  <c r="O118" i="28" s="1"/>
  <c r="N119" i="28"/>
  <c r="N118" i="28" s="1"/>
  <c r="M119" i="28"/>
  <c r="L119" i="28"/>
  <c r="K119" i="28"/>
  <c r="K118" i="28" s="1"/>
  <c r="J119" i="28"/>
  <c r="J118" i="28" s="1"/>
  <c r="I119" i="28"/>
  <c r="H119" i="28"/>
  <c r="G119" i="28"/>
  <c r="G118" i="28" s="1"/>
  <c r="F119" i="28"/>
  <c r="F118" i="28" s="1"/>
  <c r="E119" i="28"/>
  <c r="D119" i="28"/>
  <c r="C119" i="28"/>
  <c r="C118" i="28" s="1"/>
  <c r="B119" i="28"/>
  <c r="B118" i="28" s="1"/>
  <c r="BI118" i="28"/>
  <c r="BH118" i="28"/>
  <c r="BE118" i="28"/>
  <c r="BD118" i="28"/>
  <c r="BA118" i="28"/>
  <c r="AZ118" i="28"/>
  <c r="AW118" i="28"/>
  <c r="AV118" i="28"/>
  <c r="AS118" i="28"/>
  <c r="AR118" i="28"/>
  <c r="AO118" i="28"/>
  <c r="AN118" i="28"/>
  <c r="AK118" i="28"/>
  <c r="AJ118" i="28"/>
  <c r="AG118" i="28"/>
  <c r="AF118" i="28"/>
  <c r="AC118" i="28"/>
  <c r="AB118" i="28"/>
  <c r="Y118" i="28"/>
  <c r="X118" i="28"/>
  <c r="U118" i="28"/>
  <c r="T118" i="28"/>
  <c r="Q118" i="28"/>
  <c r="P118" i="28"/>
  <c r="M118" i="28"/>
  <c r="L118" i="28"/>
  <c r="I118" i="28"/>
  <c r="H118" i="28"/>
  <c r="E118" i="28"/>
  <c r="D118" i="28"/>
  <c r="BJ117" i="28"/>
  <c r="AI117" i="28"/>
  <c r="AI116" i="28" s="1"/>
  <c r="BK116" i="28" s="1"/>
  <c r="W117" i="28"/>
  <c r="W116" i="28" s="1"/>
  <c r="BJ116" i="28"/>
  <c r="BI116" i="28"/>
  <c r="BH116" i="28"/>
  <c r="BG116" i="28"/>
  <c r="BF116" i="28"/>
  <c r="BE116" i="28"/>
  <c r="BD116" i="28"/>
  <c r="BC116" i="28"/>
  <c r="BB116" i="28"/>
  <c r="BA116" i="28"/>
  <c r="AZ116" i="28"/>
  <c r="AY116" i="28"/>
  <c r="AX116" i="28"/>
  <c r="AW116" i="28"/>
  <c r="AV116" i="28"/>
  <c r="AU116" i="28"/>
  <c r="AT116" i="28"/>
  <c r="AS116" i="28"/>
  <c r="AR116" i="28"/>
  <c r="AQ116" i="28"/>
  <c r="AP116" i="28"/>
  <c r="AO116" i="28"/>
  <c r="AN116" i="28"/>
  <c r="AM116" i="28"/>
  <c r="AL116" i="28"/>
  <c r="AK116" i="28"/>
  <c r="AJ116" i="28"/>
  <c r="AH116" i="28"/>
  <c r="AG116" i="28"/>
  <c r="AF116" i="28"/>
  <c r="AE116" i="28"/>
  <c r="AD116" i="28"/>
  <c r="AC116" i="28"/>
  <c r="AB116" i="28"/>
  <c r="AA116" i="28"/>
  <c r="Z116" i="28"/>
  <c r="Y116" i="28"/>
  <c r="X116" i="28"/>
  <c r="V116" i="28"/>
  <c r="U116" i="28"/>
  <c r="T116" i="28"/>
  <c r="S116" i="28"/>
  <c r="R116" i="28"/>
  <c r="Q116" i="28"/>
  <c r="P116" i="28"/>
  <c r="O116" i="28"/>
  <c r="N116" i="28"/>
  <c r="M116" i="28"/>
  <c r="L116" i="28"/>
  <c r="K116" i="28"/>
  <c r="J116" i="28"/>
  <c r="I116" i="28"/>
  <c r="H116" i="28"/>
  <c r="G116" i="28"/>
  <c r="F116" i="28"/>
  <c r="E116" i="28"/>
  <c r="D116" i="28"/>
  <c r="C116" i="28"/>
  <c r="B116" i="28"/>
  <c r="BJ115" i="28"/>
  <c r="AI115" i="28"/>
  <c r="AI114" i="28" s="1"/>
  <c r="BK114" i="28" s="1"/>
  <c r="W115" i="28"/>
  <c r="W114" i="28" s="1"/>
  <c r="BJ114" i="28"/>
  <c r="BI114" i="28"/>
  <c r="BH114" i="28"/>
  <c r="BG114" i="28"/>
  <c r="BF114" i="28"/>
  <c r="BE114" i="28"/>
  <c r="BD114" i="28"/>
  <c r="BC114" i="28"/>
  <c r="BB114" i="28"/>
  <c r="BA114" i="28"/>
  <c r="AZ114" i="28"/>
  <c r="AY114" i="28"/>
  <c r="AX114" i="28"/>
  <c r="AW114" i="28"/>
  <c r="AV114" i="28"/>
  <c r="AU114" i="28"/>
  <c r="AT114" i="28"/>
  <c r="AS114" i="28"/>
  <c r="AR114" i="28"/>
  <c r="AQ114" i="28"/>
  <c r="AP114" i="28"/>
  <c r="AO114" i="28"/>
  <c r="AN114" i="28"/>
  <c r="AM114" i="28"/>
  <c r="AL114" i="28"/>
  <c r="AK114" i="28"/>
  <c r="AJ114" i="28"/>
  <c r="AH114" i="28"/>
  <c r="AG114" i="28"/>
  <c r="AF114" i="28"/>
  <c r="AE114" i="28"/>
  <c r="AD114" i="28"/>
  <c r="AC114" i="28"/>
  <c r="AB114" i="28"/>
  <c r="AA114" i="28"/>
  <c r="Z114" i="28"/>
  <c r="Y114" i="28"/>
  <c r="X114" i="28"/>
  <c r="V114" i="28"/>
  <c r="U114" i="28"/>
  <c r="T114" i="28"/>
  <c r="S114" i="28"/>
  <c r="R114" i="28"/>
  <c r="Q114" i="28"/>
  <c r="P114" i="28"/>
  <c r="O114" i="28"/>
  <c r="N114" i="28"/>
  <c r="M114" i="28"/>
  <c r="L114" i="28"/>
  <c r="K114" i="28"/>
  <c r="J114" i="28"/>
  <c r="I114" i="28"/>
  <c r="H114" i="28"/>
  <c r="G114" i="28"/>
  <c r="F114" i="28"/>
  <c r="E114" i="28"/>
  <c r="D114" i="28"/>
  <c r="C114" i="28"/>
  <c r="B114" i="28"/>
  <c r="BJ113" i="28"/>
  <c r="AZ113" i="28"/>
  <c r="AZ112" i="28" s="1"/>
  <c r="AZ111" i="28" s="1"/>
  <c r="AI113" i="28"/>
  <c r="AI112" i="28" s="1"/>
  <c r="W113" i="28"/>
  <c r="BJ112" i="28"/>
  <c r="BJ111" i="28" s="1"/>
  <c r="BI112" i="28"/>
  <c r="BH112" i="28"/>
  <c r="BG112" i="28"/>
  <c r="BG111" i="28" s="1"/>
  <c r="BF112" i="28"/>
  <c r="BF111" i="28" s="1"/>
  <c r="BF106" i="28" s="1"/>
  <c r="BE112" i="28"/>
  <c r="BD112" i="28"/>
  <c r="BC112" i="28"/>
  <c r="BC111" i="28" s="1"/>
  <c r="BB112" i="28"/>
  <c r="BB111" i="28" s="1"/>
  <c r="BB106" i="28" s="1"/>
  <c r="BA112" i="28"/>
  <c r="AY112" i="28"/>
  <c r="AY111" i="28" s="1"/>
  <c r="AX112" i="28"/>
  <c r="AX111" i="28" s="1"/>
  <c r="AX106" i="28" s="1"/>
  <c r="AW112" i="28"/>
  <c r="AV112" i="28"/>
  <c r="AU112" i="28"/>
  <c r="AU111" i="28" s="1"/>
  <c r="AT112" i="28"/>
  <c r="AT111" i="28" s="1"/>
  <c r="AT106" i="28" s="1"/>
  <c r="AS112" i="28"/>
  <c r="AR112" i="28"/>
  <c r="AQ112" i="28"/>
  <c r="AQ111" i="28" s="1"/>
  <c r="AP112" i="28"/>
  <c r="AP111" i="28" s="1"/>
  <c r="AP106" i="28" s="1"/>
  <c r="AO112" i="28"/>
  <c r="AN112" i="28"/>
  <c r="AM112" i="28"/>
  <c r="AM111" i="28" s="1"/>
  <c r="AL112" i="28"/>
  <c r="AL111" i="28" s="1"/>
  <c r="AL106" i="28" s="1"/>
  <c r="AK112" i="28"/>
  <c r="AJ112" i="28"/>
  <c r="AH112" i="28"/>
  <c r="AH111" i="28" s="1"/>
  <c r="AH106" i="28" s="1"/>
  <c r="AG112" i="28"/>
  <c r="AF112" i="28"/>
  <c r="AE112" i="28"/>
  <c r="AE111" i="28" s="1"/>
  <c r="AD112" i="28"/>
  <c r="AD111" i="28" s="1"/>
  <c r="AC112" i="28"/>
  <c r="AB112" i="28"/>
  <c r="AA112" i="28"/>
  <c r="AA111" i="28" s="1"/>
  <c r="Z112" i="28"/>
  <c r="Z111" i="28" s="1"/>
  <c r="Y112" i="28"/>
  <c r="X112" i="28"/>
  <c r="W112" i="28"/>
  <c r="BL112" i="28" s="1"/>
  <c r="V112" i="28"/>
  <c r="V111" i="28" s="1"/>
  <c r="U112" i="28"/>
  <c r="T112" i="28"/>
  <c r="S112" i="28"/>
  <c r="S111" i="28" s="1"/>
  <c r="R112" i="28"/>
  <c r="R111" i="28" s="1"/>
  <c r="Q112" i="28"/>
  <c r="P112" i="28"/>
  <c r="O112" i="28"/>
  <c r="O111" i="28" s="1"/>
  <c r="N112" i="28"/>
  <c r="N111" i="28" s="1"/>
  <c r="M112" i="28"/>
  <c r="L112" i="28"/>
  <c r="K112" i="28"/>
  <c r="K111" i="28" s="1"/>
  <c r="J112" i="28"/>
  <c r="J111" i="28" s="1"/>
  <c r="I112" i="28"/>
  <c r="H112" i="28"/>
  <c r="G112" i="28"/>
  <c r="G111" i="28" s="1"/>
  <c r="F112" i="28"/>
  <c r="F111" i="28" s="1"/>
  <c r="E112" i="28"/>
  <c r="D112" i="28"/>
  <c r="C112" i="28"/>
  <c r="C111" i="28" s="1"/>
  <c r="B112" i="28"/>
  <c r="B111" i="28" s="1"/>
  <c r="BI111" i="28"/>
  <c r="BH111" i="28"/>
  <c r="BE111" i="28"/>
  <c r="BD111" i="28"/>
  <c r="BA111" i="28"/>
  <c r="AW111" i="28"/>
  <c r="AV111" i="28"/>
  <c r="AS111" i="28"/>
  <c r="AR111" i="28"/>
  <c r="AO111" i="28"/>
  <c r="AN111" i="28"/>
  <c r="AK111" i="28"/>
  <c r="AJ111" i="28"/>
  <c r="AG111" i="28"/>
  <c r="AF111" i="28"/>
  <c r="AC111" i="28"/>
  <c r="AB111" i="28"/>
  <c r="Y111" i="28"/>
  <c r="X111" i="28"/>
  <c r="U111" i="28"/>
  <c r="T111" i="28"/>
  <c r="Q111" i="28"/>
  <c r="P111" i="28"/>
  <c r="M111" i="28"/>
  <c r="L111" i="28"/>
  <c r="I111" i="28"/>
  <c r="H111" i="28"/>
  <c r="E111" i="28"/>
  <c r="D111" i="28"/>
  <c r="BJ110" i="28"/>
  <c r="AZ110" i="28"/>
  <c r="AI110" i="28"/>
  <c r="BL110" i="28" s="1"/>
  <c r="W110" i="28"/>
  <c r="BJ109" i="28"/>
  <c r="BK109" i="28" s="1"/>
  <c r="AI109" i="28"/>
  <c r="W109" i="28"/>
  <c r="BL109" i="28" s="1"/>
  <c r="BI108" i="28"/>
  <c r="BH108" i="28"/>
  <c r="BG108" i="28"/>
  <c r="BG107" i="28" s="1"/>
  <c r="BF108" i="28"/>
  <c r="BE108" i="28"/>
  <c r="BD108" i="28"/>
  <c r="BC108" i="28"/>
  <c r="BC107" i="28" s="1"/>
  <c r="BB108" i="28"/>
  <c r="BA108" i="28"/>
  <c r="AZ108" i="28"/>
  <c r="AY108" i="28"/>
  <c r="AY107" i="28" s="1"/>
  <c r="AY106" i="28" s="1"/>
  <c r="AX108" i="28"/>
  <c r="AW108" i="28"/>
  <c r="AV108" i="28"/>
  <c r="AU108" i="28"/>
  <c r="AU107" i="28" s="1"/>
  <c r="AU106" i="28" s="1"/>
  <c r="AT108" i="28"/>
  <c r="AS108" i="28"/>
  <c r="AR108" i="28"/>
  <c r="AQ108" i="28"/>
  <c r="AQ107" i="28" s="1"/>
  <c r="AQ106" i="28" s="1"/>
  <c r="AP108" i="28"/>
  <c r="AO108" i="28"/>
  <c r="AN108" i="28"/>
  <c r="AM108" i="28"/>
  <c r="AM107" i="28" s="1"/>
  <c r="AM106" i="28" s="1"/>
  <c r="AL108" i="28"/>
  <c r="AK108" i="28"/>
  <c r="AJ108" i="28"/>
  <c r="AI108" i="28"/>
  <c r="AH108" i="28"/>
  <c r="AE108" i="28"/>
  <c r="AD108" i="28"/>
  <c r="AC108" i="28"/>
  <c r="AC107" i="28" s="1"/>
  <c r="AC106" i="28" s="1"/>
  <c r="AB108" i="28"/>
  <c r="AA108" i="28"/>
  <c r="Z108" i="28"/>
  <c r="Y108" i="28"/>
  <c r="Y107" i="28" s="1"/>
  <c r="Y106" i="28" s="1"/>
  <c r="X108" i="28"/>
  <c r="W108" i="28"/>
  <c r="V108" i="28"/>
  <c r="U108" i="28"/>
  <c r="U107" i="28" s="1"/>
  <c r="U106" i="28" s="1"/>
  <c r="T108" i="28"/>
  <c r="S108" i="28"/>
  <c r="R108" i="28"/>
  <c r="Q108" i="28"/>
  <c r="Q107" i="28" s="1"/>
  <c r="Q106" i="28" s="1"/>
  <c r="P108" i="28"/>
  <c r="O108" i="28"/>
  <c r="N108" i="28"/>
  <c r="M108" i="28"/>
  <c r="M107" i="28" s="1"/>
  <c r="M106" i="28" s="1"/>
  <c r="L108" i="28"/>
  <c r="K108" i="28"/>
  <c r="J108" i="28"/>
  <c r="I108" i="28"/>
  <c r="I107" i="28" s="1"/>
  <c r="I106" i="28" s="1"/>
  <c r="H108" i="28"/>
  <c r="G108" i="28"/>
  <c r="F108" i="28"/>
  <c r="E108" i="28"/>
  <c r="E107" i="28" s="1"/>
  <c r="E106" i="28" s="1"/>
  <c r="D108" i="28"/>
  <c r="C108" i="28"/>
  <c r="B108" i="28"/>
  <c r="BI107" i="28"/>
  <c r="BH107" i="28"/>
  <c r="BH106" i="28" s="1"/>
  <c r="BF107" i="28"/>
  <c r="BE107" i="28"/>
  <c r="BD107" i="28"/>
  <c r="BD106" i="28" s="1"/>
  <c r="BB107" i="28"/>
  <c r="BA107" i="28"/>
  <c r="AZ107" i="28"/>
  <c r="AZ106" i="28" s="1"/>
  <c r="AX107" i="28"/>
  <c r="AW107" i="28"/>
  <c r="AV107" i="28"/>
  <c r="AV106" i="28" s="1"/>
  <c r="AT107" i="28"/>
  <c r="AS107" i="28"/>
  <c r="AR107" i="28"/>
  <c r="AR106" i="28" s="1"/>
  <c r="AP107" i="28"/>
  <c r="AO107" i="28"/>
  <c r="AN107" i="28"/>
  <c r="AN106" i="28" s="1"/>
  <c r="AL107" i="28"/>
  <c r="AK107" i="28"/>
  <c r="AJ107" i="28"/>
  <c r="AJ106" i="28" s="1"/>
  <c r="AH107" i="28"/>
  <c r="AE107" i="28"/>
  <c r="AD107" i="28"/>
  <c r="AD106" i="28" s="1"/>
  <c r="AB107" i="28"/>
  <c r="AA107" i="28"/>
  <c r="Z107" i="28"/>
  <c r="Z106" i="28" s="1"/>
  <c r="X107" i="28"/>
  <c r="W107" i="28"/>
  <c r="V107" i="28"/>
  <c r="V106" i="28" s="1"/>
  <c r="T107" i="28"/>
  <c r="S107" i="28"/>
  <c r="R107" i="28"/>
  <c r="R106" i="28" s="1"/>
  <c r="P107" i="28"/>
  <c r="O107" i="28"/>
  <c r="N107" i="28"/>
  <c r="N106" i="28" s="1"/>
  <c r="L107" i="28"/>
  <c r="K107" i="28"/>
  <c r="J107" i="28"/>
  <c r="J106" i="28" s="1"/>
  <c r="H107" i="28"/>
  <c r="G107" i="28"/>
  <c r="F107" i="28"/>
  <c r="F106" i="28" s="1"/>
  <c r="D107" i="28"/>
  <c r="C107" i="28"/>
  <c r="B107" i="28"/>
  <c r="B106" i="28" s="1"/>
  <c r="BI106" i="28"/>
  <c r="BE106" i="28"/>
  <c r="BA106" i="28"/>
  <c r="AW106" i="28"/>
  <c r="AS106" i="28"/>
  <c r="AO106" i="28"/>
  <c r="AK106" i="28"/>
  <c r="AB106" i="28"/>
  <c r="X106" i="28"/>
  <c r="T106" i="28"/>
  <c r="P106" i="28"/>
  <c r="L106" i="28"/>
  <c r="H106" i="28"/>
  <c r="D106" i="28"/>
  <c r="BJ105" i="28"/>
  <c r="BK105" i="28" s="1"/>
  <c r="AI105" i="28"/>
  <c r="W105" i="28"/>
  <c r="BL105" i="28" s="1"/>
  <c r="BK104" i="28"/>
  <c r="BJ104" i="28"/>
  <c r="AI104" i="28"/>
  <c r="W104" i="28"/>
  <c r="BL104" i="28" s="1"/>
  <c r="BJ103" i="28"/>
  <c r="AZ103" i="28"/>
  <c r="AZ102" i="28" s="1"/>
  <c r="AZ101" i="28" s="1"/>
  <c r="AZ100" i="28" s="1"/>
  <c r="AI103" i="28"/>
  <c r="AI102" i="28" s="1"/>
  <c r="W103" i="28"/>
  <c r="BJ102" i="28"/>
  <c r="BJ101" i="28" s="1"/>
  <c r="BJ100" i="28" s="1"/>
  <c r="BI102" i="28"/>
  <c r="BH102" i="28"/>
  <c r="BG102" i="28"/>
  <c r="BF102" i="28"/>
  <c r="BF101" i="28" s="1"/>
  <c r="BF100" i="28" s="1"/>
  <c r="BE102" i="28"/>
  <c r="BD102" i="28"/>
  <c r="BC102" i="28"/>
  <c r="BB102" i="28"/>
  <c r="BB101" i="28" s="1"/>
  <c r="BB100" i="28" s="1"/>
  <c r="BA102" i="28"/>
  <c r="AY102" i="28"/>
  <c r="AX102" i="28"/>
  <c r="AX101" i="28" s="1"/>
  <c r="AX100" i="28" s="1"/>
  <c r="AW102" i="28"/>
  <c r="AV102" i="28"/>
  <c r="AU102" i="28"/>
  <c r="AT102" i="28"/>
  <c r="AT101" i="28" s="1"/>
  <c r="AT100" i="28" s="1"/>
  <c r="AS102" i="28"/>
  <c r="AR102" i="28"/>
  <c r="AQ102" i="28"/>
  <c r="AP102" i="28"/>
  <c r="AP101" i="28" s="1"/>
  <c r="AP100" i="28" s="1"/>
  <c r="AO102" i="28"/>
  <c r="AN102" i="28"/>
  <c r="AM102" i="28"/>
  <c r="AL102" i="28"/>
  <c r="AL101" i="28" s="1"/>
  <c r="AL100" i="28" s="1"/>
  <c r="AK102" i="28"/>
  <c r="AJ102" i="28"/>
  <c r="AH102" i="28"/>
  <c r="AH101" i="28" s="1"/>
  <c r="AH100" i="28" s="1"/>
  <c r="AE102" i="28"/>
  <c r="AD102" i="28"/>
  <c r="AC102" i="28"/>
  <c r="AB102" i="28"/>
  <c r="AB101" i="28" s="1"/>
  <c r="AB100" i="28" s="1"/>
  <c r="AA102" i="28"/>
  <c r="Z102" i="28"/>
  <c r="Y102" i="28"/>
  <c r="X102" i="28"/>
  <c r="X101" i="28" s="1"/>
  <c r="X100" i="28" s="1"/>
  <c r="V102" i="28"/>
  <c r="U102" i="28"/>
  <c r="T102" i="28"/>
  <c r="T101" i="28" s="1"/>
  <c r="T100" i="28" s="1"/>
  <c r="S102" i="28"/>
  <c r="R102" i="28"/>
  <c r="Q102" i="28"/>
  <c r="P102" i="28"/>
  <c r="P101" i="28" s="1"/>
  <c r="P100" i="28" s="1"/>
  <c r="O102" i="28"/>
  <c r="N102" i="28"/>
  <c r="M102" i="28"/>
  <c r="L102" i="28"/>
  <c r="L101" i="28" s="1"/>
  <c r="L100" i="28" s="1"/>
  <c r="K102" i="28"/>
  <c r="J102" i="28"/>
  <c r="I102" i="28"/>
  <c r="H102" i="28"/>
  <c r="H101" i="28" s="1"/>
  <c r="H100" i="28" s="1"/>
  <c r="G102" i="28"/>
  <c r="F102" i="28"/>
  <c r="E102" i="28"/>
  <c r="D102" i="28"/>
  <c r="D101" i="28" s="1"/>
  <c r="D100" i="28" s="1"/>
  <c r="C102" i="28"/>
  <c r="B102" i="28"/>
  <c r="BI101" i="28"/>
  <c r="BH101" i="28"/>
  <c r="BG101" i="28"/>
  <c r="BG100" i="28" s="1"/>
  <c r="BE101" i="28"/>
  <c r="BD101" i="28"/>
  <c r="BC101" i="28"/>
  <c r="BC100" i="28" s="1"/>
  <c r="BA101" i="28"/>
  <c r="AY101" i="28"/>
  <c r="AY100" i="28" s="1"/>
  <c r="AW101" i="28"/>
  <c r="AV101" i="28"/>
  <c r="AU101" i="28"/>
  <c r="AU100" i="28" s="1"/>
  <c r="AS101" i="28"/>
  <c r="AR101" i="28"/>
  <c r="AQ101" i="28"/>
  <c r="AQ100" i="28" s="1"/>
  <c r="AO101" i="28"/>
  <c r="AN101" i="28"/>
  <c r="AM101" i="28"/>
  <c r="AM100" i="28" s="1"/>
  <c r="AK101" i="28"/>
  <c r="AJ101" i="28"/>
  <c r="AE101" i="28"/>
  <c r="AD101" i="28"/>
  <c r="AC101" i="28"/>
  <c r="AC100" i="28" s="1"/>
  <c r="AA101" i="28"/>
  <c r="Z101" i="28"/>
  <c r="Y101" i="28"/>
  <c r="Y100" i="28" s="1"/>
  <c r="V101" i="28"/>
  <c r="U101" i="28"/>
  <c r="U100" i="28" s="1"/>
  <c r="S101" i="28"/>
  <c r="R101" i="28"/>
  <c r="Q101" i="28"/>
  <c r="Q100" i="28" s="1"/>
  <c r="O101" i="28"/>
  <c r="N101" i="28"/>
  <c r="M101" i="28"/>
  <c r="M100" i="28" s="1"/>
  <c r="K101" i="28"/>
  <c r="J101" i="28"/>
  <c r="I101" i="28"/>
  <c r="I100" i="28" s="1"/>
  <c r="G101" i="28"/>
  <c r="F101" i="28"/>
  <c r="E101" i="28"/>
  <c r="E100" i="28" s="1"/>
  <c r="C101" i="28"/>
  <c r="B101" i="28"/>
  <c r="BI100" i="28"/>
  <c r="BH100" i="28"/>
  <c r="BE100" i="28"/>
  <c r="BD100" i="28"/>
  <c r="BA100" i="28"/>
  <c r="AW100" i="28"/>
  <c r="AV100" i="28"/>
  <c r="AS100" i="28"/>
  <c r="AR100" i="28"/>
  <c r="AO100" i="28"/>
  <c r="AN100" i="28"/>
  <c r="AK100" i="28"/>
  <c r="AJ100" i="28"/>
  <c r="AE100" i="28"/>
  <c r="AD100" i="28"/>
  <c r="AA100" i="28"/>
  <c r="Z100" i="28"/>
  <c r="V100" i="28"/>
  <c r="S100" i="28"/>
  <c r="R100" i="28"/>
  <c r="O100" i="28"/>
  <c r="N100" i="28"/>
  <c r="K100" i="28"/>
  <c r="J100" i="28"/>
  <c r="G100" i="28"/>
  <c r="F100" i="28"/>
  <c r="C100" i="28"/>
  <c r="B100" i="28"/>
  <c r="BJ99" i="28"/>
  <c r="AI99" i="28"/>
  <c r="BK99" i="28" s="1"/>
  <c r="W99" i="28"/>
  <c r="BL99" i="28" s="1"/>
  <c r="BJ98" i="28"/>
  <c r="BI98" i="28"/>
  <c r="BH98" i="28"/>
  <c r="BG98" i="28"/>
  <c r="BF98" i="28"/>
  <c r="BE98" i="28"/>
  <c r="BD98" i="28"/>
  <c r="BC98" i="28"/>
  <c r="BB98" i="28"/>
  <c r="BA98" i="28"/>
  <c r="AZ98" i="28"/>
  <c r="AY98" i="28"/>
  <c r="AX98" i="28"/>
  <c r="AW98" i="28"/>
  <c r="AV98" i="28"/>
  <c r="AU98" i="28"/>
  <c r="AT98" i="28"/>
  <c r="AS98" i="28"/>
  <c r="AR98" i="28"/>
  <c r="AQ98" i="28"/>
  <c r="AP98" i="28"/>
  <c r="AO98" i="28"/>
  <c r="AN98" i="28"/>
  <c r="AM98" i="28"/>
  <c r="AL98" i="28"/>
  <c r="AK98" i="28"/>
  <c r="AJ98" i="28"/>
  <c r="AH98" i="28"/>
  <c r="AE98" i="28"/>
  <c r="AD98" i="28"/>
  <c r="AC98" i="28"/>
  <c r="AB98" i="28"/>
  <c r="AA98" i="28"/>
  <c r="Z98" i="28"/>
  <c r="Y98" i="28"/>
  <c r="X98" i="28"/>
  <c r="W98" i="28"/>
  <c r="V98" i="28"/>
  <c r="U98" i="28"/>
  <c r="T98" i="28"/>
  <c r="S98" i="28"/>
  <c r="R98" i="28"/>
  <c r="Q98" i="28"/>
  <c r="P98" i="28"/>
  <c r="O98" i="28"/>
  <c r="N98" i="28"/>
  <c r="M98" i="28"/>
  <c r="L98" i="28"/>
  <c r="K98" i="28"/>
  <c r="J98" i="28"/>
  <c r="I98" i="28"/>
  <c r="H98" i="28"/>
  <c r="G98" i="28"/>
  <c r="F98" i="28"/>
  <c r="E98" i="28"/>
  <c r="D98" i="28"/>
  <c r="C98" i="28"/>
  <c r="B98" i="28"/>
  <c r="BK97" i="28"/>
  <c r="BJ97" i="28"/>
  <c r="AI97" i="28"/>
  <c r="W97" i="28"/>
  <c r="BL97" i="28" s="1"/>
  <c r="BJ96" i="28"/>
  <c r="BI96" i="28"/>
  <c r="BH96" i="28"/>
  <c r="BG96" i="28"/>
  <c r="BF96" i="28"/>
  <c r="BE96" i="28"/>
  <c r="BD96" i="28"/>
  <c r="BC96" i="28"/>
  <c r="BB96" i="28"/>
  <c r="BA96" i="28"/>
  <c r="AZ96" i="28"/>
  <c r="BL96" i="28" s="1"/>
  <c r="AY96" i="28"/>
  <c r="AX96" i="28"/>
  <c r="AW96" i="28"/>
  <c r="AV96" i="28"/>
  <c r="AU96" i="28"/>
  <c r="AT96" i="28"/>
  <c r="AS96" i="28"/>
  <c r="AR96" i="28"/>
  <c r="AQ96" i="28"/>
  <c r="AP96" i="28"/>
  <c r="AO96" i="28"/>
  <c r="AN96" i="28"/>
  <c r="AM96" i="28"/>
  <c r="AL96" i="28"/>
  <c r="AK96" i="28"/>
  <c r="AJ96" i="28"/>
  <c r="AI96" i="28"/>
  <c r="BK96" i="28" s="1"/>
  <c r="AH96" i="28"/>
  <c r="AE96" i="28"/>
  <c r="AD96" i="28"/>
  <c r="AC96" i="28"/>
  <c r="AB96" i="28"/>
  <c r="AA96" i="28"/>
  <c r="Z96" i="28"/>
  <c r="Y96" i="28"/>
  <c r="X96" i="28"/>
  <c r="W96" i="28"/>
  <c r="V96" i="28"/>
  <c r="U96" i="28"/>
  <c r="T96" i="28"/>
  <c r="S96" i="28"/>
  <c r="R96" i="28"/>
  <c r="Q96" i="28"/>
  <c r="P96" i="28"/>
  <c r="O96" i="28"/>
  <c r="N96" i="28"/>
  <c r="M96" i="28"/>
  <c r="L96" i="28"/>
  <c r="K96" i="28"/>
  <c r="J96" i="28"/>
  <c r="I96" i="28"/>
  <c r="H96" i="28"/>
  <c r="G96" i="28"/>
  <c r="F96" i="28"/>
  <c r="E96" i="28"/>
  <c r="D96" i="28"/>
  <c r="C96" i="28"/>
  <c r="B96" i="28"/>
  <c r="BJ95" i="28"/>
  <c r="AI95" i="28"/>
  <c r="BK95" i="28" s="1"/>
  <c r="W95" i="28"/>
  <c r="BL95" i="28" s="1"/>
  <c r="BJ94" i="28"/>
  <c r="BI94" i="28"/>
  <c r="BH94" i="28"/>
  <c r="BG94" i="28"/>
  <c r="BF94" i="28"/>
  <c r="BE94" i="28"/>
  <c r="BD94" i="28"/>
  <c r="BC94" i="28"/>
  <c r="BB94" i="28"/>
  <c r="BA94" i="28"/>
  <c r="AZ94" i="28"/>
  <c r="AY94" i="28"/>
  <c r="AX94" i="28"/>
  <c r="AW94" i="28"/>
  <c r="AV94" i="28"/>
  <c r="AU94" i="28"/>
  <c r="AT94" i="28"/>
  <c r="AS94" i="28"/>
  <c r="AR94" i="28"/>
  <c r="AQ94" i="28"/>
  <c r="AP94" i="28"/>
  <c r="AO94" i="28"/>
  <c r="AN94" i="28"/>
  <c r="AM94" i="28"/>
  <c r="AL94" i="28"/>
  <c r="AK94" i="28"/>
  <c r="AJ94" i="28"/>
  <c r="AH94" i="28"/>
  <c r="AE94" i="28"/>
  <c r="AD94" i="28"/>
  <c r="AC94" i="28"/>
  <c r="AB94" i="28"/>
  <c r="AA94" i="28"/>
  <c r="Z94" i="28"/>
  <c r="Y94" i="28"/>
  <c r="X94" i="28"/>
  <c r="W94" i="28"/>
  <c r="V94" i="28"/>
  <c r="U94" i="28"/>
  <c r="T94" i="28"/>
  <c r="S94" i="28"/>
  <c r="R94" i="28"/>
  <c r="Q94" i="28"/>
  <c r="P94" i="28"/>
  <c r="O94" i="28"/>
  <c r="N94" i="28"/>
  <c r="M94" i="28"/>
  <c r="L94" i="28"/>
  <c r="K94" i="28"/>
  <c r="J94" i="28"/>
  <c r="I94" i="28"/>
  <c r="H94" i="28"/>
  <c r="G94" i="28"/>
  <c r="F94" i="28"/>
  <c r="E94" i="28"/>
  <c r="D94" i="28"/>
  <c r="C94" i="28"/>
  <c r="B94" i="28"/>
  <c r="BK93" i="28"/>
  <c r="BJ93" i="28"/>
  <c r="AI93" i="28"/>
  <c r="W93" i="28"/>
  <c r="BL93" i="28" s="1"/>
  <c r="BJ92" i="28"/>
  <c r="BI92" i="28"/>
  <c r="BH92" i="28"/>
  <c r="BG92" i="28"/>
  <c r="BF92" i="28"/>
  <c r="BE92" i="28"/>
  <c r="BD92" i="28"/>
  <c r="BC92" i="28"/>
  <c r="BB92" i="28"/>
  <c r="BA92" i="28"/>
  <c r="AZ92" i="28"/>
  <c r="BL92" i="28" s="1"/>
  <c r="AY92" i="28"/>
  <c r="AX92" i="28"/>
  <c r="AW92" i="28"/>
  <c r="AV92" i="28"/>
  <c r="AU92" i="28"/>
  <c r="AT92" i="28"/>
  <c r="AS92" i="28"/>
  <c r="AR92" i="28"/>
  <c r="AQ92" i="28"/>
  <c r="AP92" i="28"/>
  <c r="AO92" i="28"/>
  <c r="AN92" i="28"/>
  <c r="AM92" i="28"/>
  <c r="AL92" i="28"/>
  <c r="AK92" i="28"/>
  <c r="AJ92" i="28"/>
  <c r="AI92" i="28"/>
  <c r="BK92" i="28" s="1"/>
  <c r="AH92" i="28"/>
  <c r="AE92" i="28"/>
  <c r="AD92" i="28"/>
  <c r="AC92" i="28"/>
  <c r="AB92" i="28"/>
  <c r="AA92" i="28"/>
  <c r="Z92" i="28"/>
  <c r="Y92" i="28"/>
  <c r="X92" i="28"/>
  <c r="W92" i="28"/>
  <c r="V92" i="28"/>
  <c r="U92" i="28"/>
  <c r="T92" i="28"/>
  <c r="S92" i="28"/>
  <c r="R92" i="28"/>
  <c r="Q92" i="28"/>
  <c r="P92" i="28"/>
  <c r="O92" i="28"/>
  <c r="N92" i="28"/>
  <c r="M92" i="28"/>
  <c r="L92" i="28"/>
  <c r="K92" i="28"/>
  <c r="J92" i="28"/>
  <c r="I92" i="28"/>
  <c r="H92" i="28"/>
  <c r="G92" i="28"/>
  <c r="F92" i="28"/>
  <c r="E92" i="28"/>
  <c r="D92" i="28"/>
  <c r="C92" i="28"/>
  <c r="B92" i="28"/>
  <c r="BJ91" i="28"/>
  <c r="AI91" i="28"/>
  <c r="BK91" i="28" s="1"/>
  <c r="W91" i="28"/>
  <c r="BL91" i="28" s="1"/>
  <c r="BJ90" i="28"/>
  <c r="BI90" i="28"/>
  <c r="BH90" i="28"/>
  <c r="BG90" i="28"/>
  <c r="BF90" i="28"/>
  <c r="BE90" i="28"/>
  <c r="BD90" i="28"/>
  <c r="BC90" i="28"/>
  <c r="BB90" i="28"/>
  <c r="BA90" i="28"/>
  <c r="AZ90" i="28"/>
  <c r="AY90" i="28"/>
  <c r="AX90" i="28"/>
  <c r="AW90" i="28"/>
  <c r="AV90" i="28"/>
  <c r="AU90" i="28"/>
  <c r="AT90" i="28"/>
  <c r="AS90" i="28"/>
  <c r="AR90" i="28"/>
  <c r="AQ90" i="28"/>
  <c r="AP90" i="28"/>
  <c r="AO90" i="28"/>
  <c r="AN90" i="28"/>
  <c r="AM90" i="28"/>
  <c r="AL90" i="28"/>
  <c r="AK90" i="28"/>
  <c r="AJ90" i="28"/>
  <c r="AH90" i="28"/>
  <c r="AE90" i="28"/>
  <c r="AD90" i="28"/>
  <c r="AC90" i="28"/>
  <c r="AB90" i="28"/>
  <c r="AA90" i="28"/>
  <c r="Z90" i="28"/>
  <c r="Y90" i="28"/>
  <c r="X90" i="28"/>
  <c r="W90" i="28"/>
  <c r="V90" i="28"/>
  <c r="U90" i="28"/>
  <c r="T90" i="28"/>
  <c r="S90" i="28"/>
  <c r="R90" i="28"/>
  <c r="Q90" i="28"/>
  <c r="P90" i="28"/>
  <c r="O90" i="28"/>
  <c r="N90" i="28"/>
  <c r="M90" i="28"/>
  <c r="L90" i="28"/>
  <c r="K90" i="28"/>
  <c r="J90" i="28"/>
  <c r="I90" i="28"/>
  <c r="H90" i="28"/>
  <c r="G90" i="28"/>
  <c r="F90" i="28"/>
  <c r="E90" i="28"/>
  <c r="D90" i="28"/>
  <c r="C90" i="28"/>
  <c r="B90" i="28"/>
  <c r="BK89" i="28"/>
  <c r="BJ89" i="28"/>
  <c r="AZ89" i="28"/>
  <c r="AI89" i="28"/>
  <c r="AI88" i="28" s="1"/>
  <c r="BK88" i="28" s="1"/>
  <c r="W89" i="28"/>
  <c r="BL89" i="28" s="1"/>
  <c r="BJ88" i="28"/>
  <c r="BI88" i="28"/>
  <c r="BI79" i="28" s="1"/>
  <c r="BI78" i="28" s="1"/>
  <c r="BH88" i="28"/>
  <c r="BG88" i="28"/>
  <c r="BF88" i="28"/>
  <c r="BE88" i="28"/>
  <c r="BE79" i="28" s="1"/>
  <c r="BE78" i="28" s="1"/>
  <c r="BD88" i="28"/>
  <c r="BC88" i="28"/>
  <c r="BB88" i="28"/>
  <c r="BA88" i="28"/>
  <c r="BA79" i="28" s="1"/>
  <c r="BA78" i="28" s="1"/>
  <c r="AZ88" i="28"/>
  <c r="AY88" i="28"/>
  <c r="AX88" i="28"/>
  <c r="AW88" i="28"/>
  <c r="AW79" i="28" s="1"/>
  <c r="AW78" i="28" s="1"/>
  <c r="AV88" i="28"/>
  <c r="AU88" i="28"/>
  <c r="AT88" i="28"/>
  <c r="AS88" i="28"/>
  <c r="AS79" i="28" s="1"/>
  <c r="AS78" i="28" s="1"/>
  <c r="AR88" i="28"/>
  <c r="AQ88" i="28"/>
  <c r="AP88" i="28"/>
  <c r="AO88" i="28"/>
  <c r="AO79" i="28" s="1"/>
  <c r="AO78" i="28" s="1"/>
  <c r="AN88" i="28"/>
  <c r="AM88" i="28"/>
  <c r="AL88" i="28"/>
  <c r="AK88" i="28"/>
  <c r="AK79" i="28" s="1"/>
  <c r="AK78" i="28" s="1"/>
  <c r="AJ88" i="28"/>
  <c r="AH88" i="28"/>
  <c r="AE88" i="28"/>
  <c r="AE79" i="28" s="1"/>
  <c r="AE78" i="28" s="1"/>
  <c r="AD88" i="28"/>
  <c r="AC88" i="28"/>
  <c r="AB88" i="28"/>
  <c r="AA88" i="28"/>
  <c r="AA79" i="28" s="1"/>
  <c r="AA78" i="28" s="1"/>
  <c r="Z88" i="28"/>
  <c r="Y88" i="28"/>
  <c r="X88" i="28"/>
  <c r="W88" i="28"/>
  <c r="V88" i="28"/>
  <c r="U88" i="28"/>
  <c r="T88" i="28"/>
  <c r="S88" i="28"/>
  <c r="R88" i="28"/>
  <c r="Q88" i="28"/>
  <c r="P88" i="28"/>
  <c r="O88" i="28"/>
  <c r="N88" i="28"/>
  <c r="M88" i="28"/>
  <c r="L88" i="28"/>
  <c r="K88" i="28"/>
  <c r="J88" i="28"/>
  <c r="I88" i="28"/>
  <c r="H88" i="28"/>
  <c r="G88" i="28"/>
  <c r="F88" i="28"/>
  <c r="E88" i="28"/>
  <c r="D88" i="28"/>
  <c r="C88" i="28"/>
  <c r="B88" i="28"/>
  <c r="BJ87" i="28"/>
  <c r="BK87" i="28" s="1"/>
  <c r="AI87" i="28"/>
  <c r="W87" i="28"/>
  <c r="BL87" i="28" s="1"/>
  <c r="BI86" i="28"/>
  <c r="BH86" i="28"/>
  <c r="BG86" i="28"/>
  <c r="BF86" i="28"/>
  <c r="BE86" i="28"/>
  <c r="BD86" i="28"/>
  <c r="BC86" i="28"/>
  <c r="BB86" i="28"/>
  <c r="BA86" i="28"/>
  <c r="AZ86" i="28"/>
  <c r="AY86" i="28"/>
  <c r="AX86" i="28"/>
  <c r="AW86" i="28"/>
  <c r="AV86" i="28"/>
  <c r="AU86" i="28"/>
  <c r="AT86" i="28"/>
  <c r="AS86" i="28"/>
  <c r="AR86" i="28"/>
  <c r="AQ86" i="28"/>
  <c r="AP86" i="28"/>
  <c r="AO86" i="28"/>
  <c r="AN86" i="28"/>
  <c r="AM86" i="28"/>
  <c r="AL86" i="28"/>
  <c r="AK86" i="28"/>
  <c r="AJ86" i="28"/>
  <c r="AI86" i="28"/>
  <c r="AH86" i="28"/>
  <c r="AE86" i="28"/>
  <c r="AD86" i="28"/>
  <c r="AC86" i="28"/>
  <c r="AB86" i="28"/>
  <c r="AA86" i="28"/>
  <c r="Z86" i="28"/>
  <c r="Y86" i="28"/>
  <c r="X86" i="28"/>
  <c r="W86" i="28"/>
  <c r="V86" i="28"/>
  <c r="U86" i="28"/>
  <c r="T86" i="28"/>
  <c r="S86" i="28"/>
  <c r="R86" i="28"/>
  <c r="Q86" i="28"/>
  <c r="P86" i="28"/>
  <c r="O86" i="28"/>
  <c r="N86" i="28"/>
  <c r="M86" i="28"/>
  <c r="L86" i="28"/>
  <c r="K86" i="28"/>
  <c r="J86" i="28"/>
  <c r="I86" i="28"/>
  <c r="H86" i="28"/>
  <c r="G86" i="28"/>
  <c r="F86" i="28"/>
  <c r="E86" i="28"/>
  <c r="D86" i="28"/>
  <c r="C86" i="28"/>
  <c r="B86" i="28"/>
  <c r="BJ85" i="28"/>
  <c r="AI85" i="28"/>
  <c r="BK85" i="28" s="1"/>
  <c r="W85" i="28"/>
  <c r="W83" i="28" s="1"/>
  <c r="BJ84" i="28"/>
  <c r="BJ83" i="28" s="1"/>
  <c r="AZ84" i="28"/>
  <c r="AZ83" i="28" s="1"/>
  <c r="AZ79" i="28" s="1"/>
  <c r="AI84" i="28"/>
  <c r="BK84" i="28" s="1"/>
  <c r="W84" i="28"/>
  <c r="BL84" i="28" s="1"/>
  <c r="BI83" i="28"/>
  <c r="BH83" i="28"/>
  <c r="BG83" i="28"/>
  <c r="BF83" i="28"/>
  <c r="BE83" i="28"/>
  <c r="BD83" i="28"/>
  <c r="BC83" i="28"/>
  <c r="BB83" i="28"/>
  <c r="BA83" i="28"/>
  <c r="AY83" i="28"/>
  <c r="AX83" i="28"/>
  <c r="AW83" i="28"/>
  <c r="AV83" i="28"/>
  <c r="AU83" i="28"/>
  <c r="AT83" i="28"/>
  <c r="AS83" i="28"/>
  <c r="AR83" i="28"/>
  <c r="AQ83" i="28"/>
  <c r="AP83" i="28"/>
  <c r="AO83" i="28"/>
  <c r="AN83" i="28"/>
  <c r="AM83" i="28"/>
  <c r="AL83" i="28"/>
  <c r="AK83" i="28"/>
  <c r="AJ83" i="28"/>
  <c r="AI83" i="28"/>
  <c r="BK83" i="28" s="1"/>
  <c r="AH83" i="28"/>
  <c r="AE83" i="28"/>
  <c r="AD83" i="28"/>
  <c r="AC83" i="28"/>
  <c r="AB83" i="28"/>
  <c r="AA83" i="28"/>
  <c r="Z83" i="28"/>
  <c r="Y83" i="28"/>
  <c r="X83" i="28"/>
  <c r="V83" i="28"/>
  <c r="U83" i="28"/>
  <c r="T83" i="28"/>
  <c r="S83" i="28"/>
  <c r="R83" i="28"/>
  <c r="Q83" i="28"/>
  <c r="P83" i="28"/>
  <c r="O83" i="28"/>
  <c r="N83" i="28"/>
  <c r="M83" i="28"/>
  <c r="L83" i="28"/>
  <c r="K83" i="28"/>
  <c r="J83" i="28"/>
  <c r="I83" i="28"/>
  <c r="H83" i="28"/>
  <c r="G83" i="28"/>
  <c r="F83" i="28"/>
  <c r="E83" i="28"/>
  <c r="D83" i="28"/>
  <c r="C83" i="28"/>
  <c r="B83" i="28"/>
  <c r="BJ82" i="28"/>
  <c r="AI82" i="28"/>
  <c r="BK82" i="28" s="1"/>
  <c r="W82" i="28"/>
  <c r="BL82" i="28" s="1"/>
  <c r="BJ81" i="28"/>
  <c r="AI81" i="28"/>
  <c r="BK81" i="28" s="1"/>
  <c r="W81" i="28"/>
  <c r="BL81" i="28" s="1"/>
  <c r="BJ80" i="28"/>
  <c r="BI80" i="28"/>
  <c r="BH80" i="28"/>
  <c r="BG80" i="28"/>
  <c r="BF80" i="28"/>
  <c r="BF79" i="28" s="1"/>
  <c r="BF78" i="28" s="1"/>
  <c r="BE80" i="28"/>
  <c r="BD80" i="28"/>
  <c r="BC80" i="28"/>
  <c r="BB80" i="28"/>
  <c r="BB79" i="28" s="1"/>
  <c r="BB78" i="28" s="1"/>
  <c r="BA80" i="28"/>
  <c r="AZ80" i="28"/>
  <c r="AY80" i="28"/>
  <c r="AX80" i="28"/>
  <c r="AX79" i="28" s="1"/>
  <c r="AX78" i="28" s="1"/>
  <c r="AW80" i="28"/>
  <c r="AV80" i="28"/>
  <c r="AU80" i="28"/>
  <c r="AT80" i="28"/>
  <c r="AT79" i="28" s="1"/>
  <c r="AT78" i="28" s="1"/>
  <c r="AS80" i="28"/>
  <c r="AR80" i="28"/>
  <c r="AQ80" i="28"/>
  <c r="AP80" i="28"/>
  <c r="AP79" i="28" s="1"/>
  <c r="AP78" i="28" s="1"/>
  <c r="AO80" i="28"/>
  <c r="AN80" i="28"/>
  <c r="AM80" i="28"/>
  <c r="AL80" i="28"/>
  <c r="AL79" i="28" s="1"/>
  <c r="AL78" i="28" s="1"/>
  <c r="AK80" i="28"/>
  <c r="AJ80" i="28"/>
  <c r="AH80" i="28"/>
  <c r="AH79" i="28" s="1"/>
  <c r="AH78" i="28" s="1"/>
  <c r="AE80" i="28"/>
  <c r="AD80" i="28"/>
  <c r="AC80" i="28"/>
  <c r="AB80" i="28"/>
  <c r="AB79" i="28" s="1"/>
  <c r="AB78" i="28" s="1"/>
  <c r="AA80" i="28"/>
  <c r="Z80" i="28"/>
  <c r="Y80" i="28"/>
  <c r="X80" i="28"/>
  <c r="X79" i="28" s="1"/>
  <c r="X78" i="28" s="1"/>
  <c r="V80" i="28"/>
  <c r="U80" i="28"/>
  <c r="T80" i="28"/>
  <c r="T79" i="28" s="1"/>
  <c r="T78" i="28" s="1"/>
  <c r="S80" i="28"/>
  <c r="R80" i="28"/>
  <c r="Q80" i="28"/>
  <c r="P80" i="28"/>
  <c r="P79" i="28" s="1"/>
  <c r="P78" i="28" s="1"/>
  <c r="O80" i="28"/>
  <c r="N80" i="28"/>
  <c r="M80" i="28"/>
  <c r="L80" i="28"/>
  <c r="L79" i="28" s="1"/>
  <c r="L78" i="28" s="1"/>
  <c r="K80" i="28"/>
  <c r="J80" i="28"/>
  <c r="I80" i="28"/>
  <c r="H80" i="28"/>
  <c r="H79" i="28" s="1"/>
  <c r="H78" i="28" s="1"/>
  <c r="G80" i="28"/>
  <c r="F80" i="28"/>
  <c r="E80" i="28"/>
  <c r="D80" i="28"/>
  <c r="D79" i="28" s="1"/>
  <c r="D78" i="28" s="1"/>
  <c r="C80" i="28"/>
  <c r="B80" i="28"/>
  <c r="BH79" i="28"/>
  <c r="BG79" i="28"/>
  <c r="BG78" i="28" s="1"/>
  <c r="BD79" i="28"/>
  <c r="BC79" i="28"/>
  <c r="BC78" i="28" s="1"/>
  <c r="AY79" i="28"/>
  <c r="AY78" i="28" s="1"/>
  <c r="AV79" i="28"/>
  <c r="AU79" i="28"/>
  <c r="AU78" i="28" s="1"/>
  <c r="AR79" i="28"/>
  <c r="AQ79" i="28"/>
  <c r="AQ78" i="28" s="1"/>
  <c r="AN79" i="28"/>
  <c r="AM79" i="28"/>
  <c r="AM78" i="28" s="1"/>
  <c r="AJ79" i="28"/>
  <c r="AD79" i="28"/>
  <c r="AC79" i="28"/>
  <c r="AC78" i="28" s="1"/>
  <c r="Z79" i="28"/>
  <c r="Y79" i="28"/>
  <c r="Y78" i="28" s="1"/>
  <c r="V79" i="28"/>
  <c r="U79" i="28"/>
  <c r="U78" i="28" s="1"/>
  <c r="S79" i="28"/>
  <c r="R79" i="28"/>
  <c r="Q79" i="28"/>
  <c r="Q78" i="28" s="1"/>
  <c r="O79" i="28"/>
  <c r="N79" i="28"/>
  <c r="M79" i="28"/>
  <c r="M78" i="28" s="1"/>
  <c r="K79" i="28"/>
  <c r="J79" i="28"/>
  <c r="I79" i="28"/>
  <c r="I78" i="28" s="1"/>
  <c r="G79" i="28"/>
  <c r="F79" i="28"/>
  <c r="E79" i="28"/>
  <c r="E78" i="28" s="1"/>
  <c r="C79" i="28"/>
  <c r="B79" i="28"/>
  <c r="BH78" i="28"/>
  <c r="BD78" i="28"/>
  <c r="AZ78" i="28"/>
  <c r="AV78" i="28"/>
  <c r="AR78" i="28"/>
  <c r="AN78" i="28"/>
  <c r="AJ78" i="28"/>
  <c r="AD78" i="28"/>
  <c r="Z78" i="28"/>
  <c r="V78" i="28"/>
  <c r="S78" i="28"/>
  <c r="R78" i="28"/>
  <c r="O78" i="28"/>
  <c r="N78" i="28"/>
  <c r="K78" i="28"/>
  <c r="J78" i="28"/>
  <c r="G78" i="28"/>
  <c r="F78" i="28"/>
  <c r="C78" i="28"/>
  <c r="B78" i="28"/>
  <c r="BJ77" i="28"/>
  <c r="BJ76" i="28" s="1"/>
  <c r="AZ77" i="28"/>
  <c r="AI77" i="28"/>
  <c r="W77" i="28"/>
  <c r="BI76" i="28"/>
  <c r="BH76" i="28"/>
  <c r="BG76" i="28"/>
  <c r="BF76" i="28"/>
  <c r="BE76" i="28"/>
  <c r="BD76" i="28"/>
  <c r="BC76" i="28"/>
  <c r="BB76" i="28"/>
  <c r="BA76" i="28"/>
  <c r="AY76" i="28"/>
  <c r="AY69" i="28" s="1"/>
  <c r="AY68" i="28" s="1"/>
  <c r="AX76" i="28"/>
  <c r="AW76" i="28"/>
  <c r="AV76" i="28"/>
  <c r="AU76" i="28"/>
  <c r="AT76" i="28"/>
  <c r="AS76" i="28"/>
  <c r="AR76" i="28"/>
  <c r="AQ76" i="28"/>
  <c r="AP76" i="28"/>
  <c r="AO76" i="28"/>
  <c r="AN76" i="28"/>
  <c r="AM76" i="28"/>
  <c r="AL76" i="28"/>
  <c r="AK76" i="28"/>
  <c r="AJ76" i="28"/>
  <c r="AI76" i="28"/>
  <c r="AH76" i="28"/>
  <c r="AG76" i="28"/>
  <c r="AF76" i="28"/>
  <c r="AE76" i="28"/>
  <c r="AD76" i="28"/>
  <c r="AC76" i="28"/>
  <c r="AB76" i="28"/>
  <c r="AA76" i="28"/>
  <c r="AA69" i="28" s="1"/>
  <c r="AA68" i="28" s="1"/>
  <c r="Z76" i="28"/>
  <c r="Y76" i="28"/>
  <c r="X76" i="28"/>
  <c r="W76" i="28"/>
  <c r="V76" i="28"/>
  <c r="U76" i="28"/>
  <c r="T76" i="28"/>
  <c r="S76" i="28"/>
  <c r="R76" i="28"/>
  <c r="Q76" i="28"/>
  <c r="P76" i="28"/>
  <c r="O76" i="28"/>
  <c r="O69" i="28" s="1"/>
  <c r="O68" i="28" s="1"/>
  <c r="N76" i="28"/>
  <c r="M76" i="28"/>
  <c r="L76" i="28"/>
  <c r="K76" i="28"/>
  <c r="J76" i="28"/>
  <c r="I76" i="28"/>
  <c r="H76" i="28"/>
  <c r="G76" i="28"/>
  <c r="F76" i="28"/>
  <c r="E76" i="28"/>
  <c r="D76" i="28"/>
  <c r="C76" i="28"/>
  <c r="B76" i="28"/>
  <c r="BJ75" i="28"/>
  <c r="AZ75" i="28"/>
  <c r="AI75" i="28"/>
  <c r="W75" i="28"/>
  <c r="BI74" i="28"/>
  <c r="BH74" i="28"/>
  <c r="BG74" i="28"/>
  <c r="BF74" i="28"/>
  <c r="BE74" i="28"/>
  <c r="BD74" i="28"/>
  <c r="BC74" i="28"/>
  <c r="BB74" i="28"/>
  <c r="BA74" i="28"/>
  <c r="AZ74" i="28"/>
  <c r="AW74" i="28"/>
  <c r="AI74" i="28"/>
  <c r="AH74" i="28"/>
  <c r="AH69" i="28" s="1"/>
  <c r="AG74" i="28"/>
  <c r="AF74" i="28"/>
  <c r="AE74" i="28"/>
  <c r="AD74" i="28"/>
  <c r="AD69" i="28" s="1"/>
  <c r="AC74" i="28"/>
  <c r="AB74" i="28"/>
  <c r="AA74" i="28"/>
  <c r="Z74" i="28"/>
  <c r="Z69" i="28" s="1"/>
  <c r="Y74" i="28"/>
  <c r="X74" i="28"/>
  <c r="V74" i="28"/>
  <c r="U74" i="28"/>
  <c r="T74" i="28"/>
  <c r="T69" i="28" s="1"/>
  <c r="T68" i="28" s="1"/>
  <c r="S74" i="28"/>
  <c r="R74" i="28"/>
  <c r="Q74" i="28"/>
  <c r="P74" i="28"/>
  <c r="O74" i="28"/>
  <c r="N74" i="28"/>
  <c r="M74" i="28"/>
  <c r="L74" i="28"/>
  <c r="K74" i="28"/>
  <c r="J74" i="28"/>
  <c r="I74" i="28"/>
  <c r="H74" i="28"/>
  <c r="G74" i="28"/>
  <c r="F74" i="28"/>
  <c r="E74" i="28"/>
  <c r="D74" i="28"/>
  <c r="D69" i="28" s="1"/>
  <c r="D68" i="28" s="1"/>
  <c r="C74" i="28"/>
  <c r="B74" i="28"/>
  <c r="BJ73" i="28"/>
  <c r="AZ73" i="28"/>
  <c r="AI73" i="28"/>
  <c r="BL73" i="28" s="1"/>
  <c r="W73" i="28"/>
  <c r="BJ72" i="28"/>
  <c r="AI72" i="28"/>
  <c r="BK72" i="28" s="1"/>
  <c r="W72" i="28"/>
  <c r="BL72" i="28" s="1"/>
  <c r="BK71" i="28"/>
  <c r="BJ71" i="28"/>
  <c r="BJ70" i="28" s="1"/>
  <c r="AZ71" i="28"/>
  <c r="AI71" i="28"/>
  <c r="AI70" i="28" s="1"/>
  <c r="W71" i="28"/>
  <c r="BI70" i="28"/>
  <c r="BI69" i="28" s="1"/>
  <c r="BI68" i="28" s="1"/>
  <c r="BH70" i="28"/>
  <c r="BG70" i="28"/>
  <c r="BF70" i="28"/>
  <c r="BE70" i="28"/>
  <c r="BE69" i="28" s="1"/>
  <c r="BE68" i="28" s="1"/>
  <c r="BD70" i="28"/>
  <c r="BD69" i="28" s="1"/>
  <c r="BD68" i="28" s="1"/>
  <c r="BC70" i="28"/>
  <c r="BB70" i="28"/>
  <c r="BA70" i="28"/>
  <c r="BA69" i="28" s="1"/>
  <c r="BA68" i="28" s="1"/>
  <c r="AZ70" i="28"/>
  <c r="AY70" i="28"/>
  <c r="AX70" i="28"/>
  <c r="AW70" i="28"/>
  <c r="AW69" i="28" s="1"/>
  <c r="AW68" i="28" s="1"/>
  <c r="AV70" i="28"/>
  <c r="AU70" i="28"/>
  <c r="AT70" i="28"/>
  <c r="AS70" i="28"/>
  <c r="AS69" i="28" s="1"/>
  <c r="AR70" i="28"/>
  <c r="AQ70" i="28"/>
  <c r="AP70" i="28"/>
  <c r="AO70" i="28"/>
  <c r="AO69" i="28" s="1"/>
  <c r="AO68" i="28" s="1"/>
  <c r="AO56" i="28" s="1"/>
  <c r="AN70" i="28"/>
  <c r="AN69" i="28" s="1"/>
  <c r="AN68" i="28" s="1"/>
  <c r="AM70" i="28"/>
  <c r="AL70" i="28"/>
  <c r="AK70" i="28"/>
  <c r="AK69" i="28" s="1"/>
  <c r="AK68" i="28" s="1"/>
  <c r="AK56" i="28" s="1"/>
  <c r="AJ70" i="28"/>
  <c r="AJ69" i="28" s="1"/>
  <c r="AJ68" i="28" s="1"/>
  <c r="AH70" i="28"/>
  <c r="AG70" i="28"/>
  <c r="AF70" i="28"/>
  <c r="AE70" i="28"/>
  <c r="AD70" i="28"/>
  <c r="AC70" i="28"/>
  <c r="AB70" i="28"/>
  <c r="AB69" i="28" s="1"/>
  <c r="AB68" i="28" s="1"/>
  <c r="AA70" i="28"/>
  <c r="Z70" i="28"/>
  <c r="Y70" i="28"/>
  <c r="X70" i="28"/>
  <c r="V70" i="28"/>
  <c r="U70" i="28"/>
  <c r="T70" i="28"/>
  <c r="S70" i="28"/>
  <c r="R70" i="28"/>
  <c r="Q70" i="28"/>
  <c r="P70" i="28"/>
  <c r="O70" i="28"/>
  <c r="N70" i="28"/>
  <c r="M70" i="28"/>
  <c r="L70" i="28"/>
  <c r="K70" i="28"/>
  <c r="J70" i="28"/>
  <c r="I70" i="28"/>
  <c r="H70" i="28"/>
  <c r="G70" i="28"/>
  <c r="F70" i="28"/>
  <c r="E70" i="28"/>
  <c r="D70" i="28"/>
  <c r="C70" i="28"/>
  <c r="B70" i="28"/>
  <c r="BH69" i="28"/>
  <c r="BH68" i="28" s="1"/>
  <c r="BG69" i="28"/>
  <c r="BF69" i="28"/>
  <c r="BC69" i="28"/>
  <c r="BC68" i="28" s="1"/>
  <c r="BB69" i="28"/>
  <c r="AX69" i="28"/>
  <c r="AV69" i="28"/>
  <c r="AV68" i="28" s="1"/>
  <c r="AU69" i="28"/>
  <c r="AT69" i="28"/>
  <c r="AR69" i="28"/>
  <c r="AR68" i="28" s="1"/>
  <c r="AQ69" i="28"/>
  <c r="AP69" i="28"/>
  <c r="AM69" i="28"/>
  <c r="AM68" i="28" s="1"/>
  <c r="AL69" i="28"/>
  <c r="AF69" i="28"/>
  <c r="AE69" i="28"/>
  <c r="X69" i="28"/>
  <c r="V69" i="28"/>
  <c r="S69" i="28"/>
  <c r="S68" i="28" s="1"/>
  <c r="R69" i="28"/>
  <c r="P69" i="28"/>
  <c r="N69" i="28"/>
  <c r="L69" i="28"/>
  <c r="K69" i="28"/>
  <c r="J69" i="28"/>
  <c r="H69" i="28"/>
  <c r="G69" i="28"/>
  <c r="F69" i="28"/>
  <c r="C69" i="28"/>
  <c r="C68" i="28" s="1"/>
  <c r="B69" i="28"/>
  <c r="BG68" i="28"/>
  <c r="BF68" i="28"/>
  <c r="BB68" i="28"/>
  <c r="AX68" i="28"/>
  <c r="AU68" i="28"/>
  <c r="AT68" i="28"/>
  <c r="AS68" i="28"/>
  <c r="AQ68" i="28"/>
  <c r="AP68" i="28"/>
  <c r="AL68" i="28"/>
  <c r="AH68" i="28"/>
  <c r="AF68" i="28"/>
  <c r="AE68" i="28"/>
  <c r="AD68" i="28"/>
  <c r="Z68" i="28"/>
  <c r="X68" i="28"/>
  <c r="V68" i="28"/>
  <c r="R68" i="28"/>
  <c r="P68" i="28"/>
  <c r="N68" i="28"/>
  <c r="L68" i="28"/>
  <c r="K68" i="28"/>
  <c r="J68" i="28"/>
  <c r="H68" i="28"/>
  <c r="G68" i="28"/>
  <c r="F68" i="28"/>
  <c r="B68" i="28"/>
  <c r="BK67" i="28"/>
  <c r="BJ67" i="28"/>
  <c r="AI67" i="28"/>
  <c r="W67" i="28"/>
  <c r="BL67" i="28" s="1"/>
  <c r="BK66" i="28"/>
  <c r="BJ66" i="28"/>
  <c r="AI66" i="28"/>
  <c r="W66" i="28"/>
  <c r="BL66" i="28" s="1"/>
  <c r="BJ65" i="28"/>
  <c r="AI65" i="28"/>
  <c r="BK65" i="28" s="1"/>
  <c r="W65" i="28"/>
  <c r="BL65" i="28" s="1"/>
  <c r="BJ64" i="28"/>
  <c r="BJ63" i="28" s="1"/>
  <c r="AI64" i="28"/>
  <c r="BK64" i="28" s="1"/>
  <c r="W64" i="28"/>
  <c r="BL64" i="28" s="1"/>
  <c r="BI63" i="28"/>
  <c r="BH63" i="28"/>
  <c r="BG63" i="28"/>
  <c r="BF63" i="28"/>
  <c r="BE63" i="28"/>
  <c r="BD63" i="28"/>
  <c r="BC63" i="28"/>
  <c r="BB63" i="28"/>
  <c r="BA63" i="28"/>
  <c r="AZ63" i="28"/>
  <c r="AY63" i="28"/>
  <c r="AX63" i="28"/>
  <c r="AW63" i="28"/>
  <c r="AV63" i="28"/>
  <c r="AU63" i="28"/>
  <c r="AT63" i="28"/>
  <c r="AS63" i="28"/>
  <c r="AR63" i="28"/>
  <c r="AQ63" i="28"/>
  <c r="AP63" i="28"/>
  <c r="AO63" i="28"/>
  <c r="AN63" i="28"/>
  <c r="AM63" i="28"/>
  <c r="AL63" i="28"/>
  <c r="AK63" i="28"/>
  <c r="AJ63" i="28"/>
  <c r="AI63" i="28"/>
  <c r="AH63" i="28"/>
  <c r="AG63" i="28"/>
  <c r="AF63" i="28"/>
  <c r="AE63" i="28"/>
  <c r="AD63" i="28"/>
  <c r="AC63" i="28"/>
  <c r="AB63" i="28"/>
  <c r="AA63" i="28"/>
  <c r="Z63" i="28"/>
  <c r="Y63" i="28"/>
  <c r="X63" i="28"/>
  <c r="W63" i="28"/>
  <c r="V63" i="28"/>
  <c r="U63" i="28"/>
  <c r="T63" i="28"/>
  <c r="S63" i="28"/>
  <c r="R63" i="28"/>
  <c r="Q63" i="28"/>
  <c r="P63" i="28"/>
  <c r="O63" i="28"/>
  <c r="N63" i="28"/>
  <c r="M63" i="28"/>
  <c r="L63" i="28"/>
  <c r="K63" i="28"/>
  <c r="J63" i="28"/>
  <c r="I63" i="28"/>
  <c r="H63" i="28"/>
  <c r="G63" i="28"/>
  <c r="F63" i="28"/>
  <c r="E63" i="28"/>
  <c r="D63" i="28"/>
  <c r="C63" i="28"/>
  <c r="B63" i="28"/>
  <c r="BJ62" i="28"/>
  <c r="AZ62" i="28"/>
  <c r="AI62" i="28"/>
  <c r="BK62" i="28" s="1"/>
  <c r="W62" i="28"/>
  <c r="BJ61" i="28"/>
  <c r="AZ61" i="28"/>
  <c r="AI61" i="28"/>
  <c r="BL61" i="28" s="1"/>
  <c r="W61" i="28"/>
  <c r="BJ60" i="28"/>
  <c r="BJ59" i="28" s="1"/>
  <c r="AZ60" i="28"/>
  <c r="AI60" i="28"/>
  <c r="BK60" i="28" s="1"/>
  <c r="W60" i="28"/>
  <c r="BI59" i="28"/>
  <c r="BH59" i="28"/>
  <c r="BH58" i="28" s="1"/>
  <c r="BH57" i="28" s="1"/>
  <c r="BH56" i="28" s="1"/>
  <c r="BG59" i="28"/>
  <c r="BF59" i="28"/>
  <c r="BE59" i="28"/>
  <c r="BD59" i="28"/>
  <c r="BD58" i="28" s="1"/>
  <c r="BD57" i="28" s="1"/>
  <c r="BD56" i="28" s="1"/>
  <c r="BC59" i="28"/>
  <c r="BB59" i="28"/>
  <c r="BA59" i="28"/>
  <c r="AZ59" i="28"/>
  <c r="AZ58" i="28" s="1"/>
  <c r="AZ57" i="28" s="1"/>
  <c r="AY59" i="28"/>
  <c r="AX59" i="28"/>
  <c r="AW59" i="28"/>
  <c r="AV59" i="28"/>
  <c r="AV58" i="28" s="1"/>
  <c r="AV57" i="28" s="1"/>
  <c r="AV56" i="28" s="1"/>
  <c r="AU59" i="28"/>
  <c r="AT59" i="28"/>
  <c r="AS59" i="28"/>
  <c r="AR59" i="28"/>
  <c r="AR58" i="28" s="1"/>
  <c r="AR57" i="28" s="1"/>
  <c r="AR56" i="28" s="1"/>
  <c r="AQ59" i="28"/>
  <c r="AP59" i="28"/>
  <c r="AO59" i="28"/>
  <c r="AN59" i="28"/>
  <c r="AN58" i="28" s="1"/>
  <c r="AN57" i="28" s="1"/>
  <c r="AN56" i="28" s="1"/>
  <c r="AM59" i="28"/>
  <c r="AL59" i="28"/>
  <c r="AK59" i="28"/>
  <c r="AJ59" i="28"/>
  <c r="AJ58" i="28" s="1"/>
  <c r="AJ57" i="28" s="1"/>
  <c r="AJ56" i="28" s="1"/>
  <c r="AH59" i="28"/>
  <c r="AG59" i="28"/>
  <c r="AF59" i="28"/>
  <c r="AF58" i="28" s="1"/>
  <c r="AF57" i="28" s="1"/>
  <c r="AF56" i="28" s="1"/>
  <c r="AE59" i="28"/>
  <c r="AD59" i="28"/>
  <c r="AC59" i="28"/>
  <c r="AB59" i="28"/>
  <c r="AB58" i="28" s="1"/>
  <c r="AB57" i="28" s="1"/>
  <c r="AB56" i="28" s="1"/>
  <c r="AA59" i="28"/>
  <c r="Z59" i="28"/>
  <c r="Y59" i="28"/>
  <c r="X59" i="28"/>
  <c r="X58" i="28" s="1"/>
  <c r="X57" i="28" s="1"/>
  <c r="X56" i="28" s="1"/>
  <c r="W59" i="28"/>
  <c r="V59" i="28"/>
  <c r="U59" i="28"/>
  <c r="T59" i="28"/>
  <c r="T58" i="28" s="1"/>
  <c r="T57" i="28" s="1"/>
  <c r="T56" i="28" s="1"/>
  <c r="S59" i="28"/>
  <c r="R59" i="28"/>
  <c r="Q59" i="28"/>
  <c r="P59" i="28"/>
  <c r="P58" i="28" s="1"/>
  <c r="P57" i="28" s="1"/>
  <c r="P56" i="28" s="1"/>
  <c r="O59" i="28"/>
  <c r="N59" i="28"/>
  <c r="M59" i="28"/>
  <c r="L59" i="28"/>
  <c r="L58" i="28" s="1"/>
  <c r="L57" i="28" s="1"/>
  <c r="L56" i="28" s="1"/>
  <c r="K59" i="28"/>
  <c r="J59" i="28"/>
  <c r="I59" i="28"/>
  <c r="H59" i="28"/>
  <c r="H58" i="28" s="1"/>
  <c r="H57" i="28" s="1"/>
  <c r="H56" i="28" s="1"/>
  <c r="G59" i="28"/>
  <c r="F59" i="28"/>
  <c r="E59" i="28"/>
  <c r="D59" i="28"/>
  <c r="D58" i="28" s="1"/>
  <c r="D57" i="28" s="1"/>
  <c r="D56" i="28" s="1"/>
  <c r="C59" i="28"/>
  <c r="B59" i="28"/>
  <c r="BI58" i="28"/>
  <c r="BG58" i="28"/>
  <c r="BG57" i="28" s="1"/>
  <c r="BF58" i="28"/>
  <c r="BE58" i="28"/>
  <c r="BC58" i="28"/>
  <c r="BC57" i="28" s="1"/>
  <c r="BB58" i="28"/>
  <c r="BA58" i="28"/>
  <c r="AY58" i="28"/>
  <c r="AY57" i="28" s="1"/>
  <c r="AY56" i="28" s="1"/>
  <c r="AX58" i="28"/>
  <c r="AW58" i="28"/>
  <c r="AU58" i="28"/>
  <c r="AU57" i="28" s="1"/>
  <c r="AU56" i="28" s="1"/>
  <c r="AT58" i="28"/>
  <c r="AS58" i="28"/>
  <c r="AQ58" i="28"/>
  <c r="AQ57" i="28" s="1"/>
  <c r="AQ56" i="28" s="1"/>
  <c r="AP58" i="28"/>
  <c r="AO58" i="28"/>
  <c r="AM58" i="28"/>
  <c r="AM57" i="28" s="1"/>
  <c r="AM56" i="28" s="1"/>
  <c r="AL58" i="28"/>
  <c r="AK58" i="28"/>
  <c r="AH58" i="28"/>
  <c r="AG58" i="28"/>
  <c r="AE58" i="28"/>
  <c r="AE57" i="28" s="1"/>
  <c r="AD58" i="28"/>
  <c r="AC58" i="28"/>
  <c r="AA58" i="28"/>
  <c r="AA57" i="28" s="1"/>
  <c r="Z58" i="28"/>
  <c r="Y58" i="28"/>
  <c r="W58" i="28"/>
  <c r="V58" i="28"/>
  <c r="U58" i="28"/>
  <c r="S58" i="28"/>
  <c r="S57" i="28" s="1"/>
  <c r="R58" i="28"/>
  <c r="Q58" i="28"/>
  <c r="O58" i="28"/>
  <c r="O57" i="28" s="1"/>
  <c r="N58" i="28"/>
  <c r="M58" i="28"/>
  <c r="K58" i="28"/>
  <c r="K57" i="28" s="1"/>
  <c r="J58" i="28"/>
  <c r="I58" i="28"/>
  <c r="G58" i="28"/>
  <c r="G57" i="28" s="1"/>
  <c r="F58" i="28"/>
  <c r="E58" i="28"/>
  <c r="C58" i="28"/>
  <c r="C57" i="28" s="1"/>
  <c r="B58" i="28"/>
  <c r="BI57" i="28"/>
  <c r="BF57" i="28"/>
  <c r="BF56" i="28" s="1"/>
  <c r="BE57" i="28"/>
  <c r="BB57" i="28"/>
  <c r="BB56" i="28" s="1"/>
  <c r="BA57" i="28"/>
  <c r="AX57" i="28"/>
  <c r="AX56" i="28" s="1"/>
  <c r="AW57" i="28"/>
  <c r="AT57" i="28"/>
  <c r="AT56" i="28" s="1"/>
  <c r="AS57" i="28"/>
  <c r="AP57" i="28"/>
  <c r="AP56" i="28" s="1"/>
  <c r="AO57" i="28"/>
  <c r="AL57" i="28"/>
  <c r="AL56" i="28" s="1"/>
  <c r="AK57" i="28"/>
  <c r="AH57" i="28"/>
  <c r="AH56" i="28" s="1"/>
  <c r="AG57" i="28"/>
  <c r="AD57" i="28"/>
  <c r="AD56" i="28" s="1"/>
  <c r="AC57" i="28"/>
  <c r="Z57" i="28"/>
  <c r="Z56" i="28" s="1"/>
  <c r="Y57" i="28"/>
  <c r="V57" i="28"/>
  <c r="V56" i="28" s="1"/>
  <c r="U57" i="28"/>
  <c r="R57" i="28"/>
  <c r="R56" i="28" s="1"/>
  <c r="Q57" i="28"/>
  <c r="N57" i="28"/>
  <c r="N56" i="28" s="1"/>
  <c r="M57" i="28"/>
  <c r="J57" i="28"/>
  <c r="J56" i="28" s="1"/>
  <c r="I57" i="28"/>
  <c r="F57" i="28"/>
  <c r="F56" i="28" s="1"/>
  <c r="E57" i="28"/>
  <c r="B57" i="28"/>
  <c r="B56" i="28" s="1"/>
  <c r="BI56" i="28"/>
  <c r="BE56" i="28"/>
  <c r="BA56" i="28"/>
  <c r="AW56" i="28"/>
  <c r="AS56" i="28"/>
  <c r="BK55" i="28"/>
  <c r="BJ55" i="28"/>
  <c r="AI55" i="28"/>
  <c r="W55" i="28"/>
  <c r="BL55" i="28" s="1"/>
  <c r="BJ54" i="28"/>
  <c r="AI54" i="28"/>
  <c r="AI51" i="28" s="1"/>
  <c r="W54" i="28"/>
  <c r="BL54" i="28" s="1"/>
  <c r="BJ53" i="28"/>
  <c r="AI53" i="28"/>
  <c r="BK53" i="28" s="1"/>
  <c r="W53" i="28"/>
  <c r="W51" i="28" s="1"/>
  <c r="BK52" i="28"/>
  <c r="BJ52" i="28"/>
  <c r="BJ51" i="28" s="1"/>
  <c r="AI52" i="28"/>
  <c r="W52" i="28"/>
  <c r="BL52" i="28" s="1"/>
  <c r="BI51" i="28"/>
  <c r="BH51" i="28"/>
  <c r="BG51" i="28"/>
  <c r="BF51" i="28"/>
  <c r="BE51" i="28"/>
  <c r="BD51" i="28"/>
  <c r="BC51" i="28"/>
  <c r="BB51" i="28"/>
  <c r="BA51" i="28"/>
  <c r="AZ51" i="28"/>
  <c r="AY51" i="28"/>
  <c r="AX51" i="28"/>
  <c r="AW51" i="28"/>
  <c r="AV51" i="28"/>
  <c r="AU51" i="28"/>
  <c r="AT51" i="28"/>
  <c r="AS51" i="28"/>
  <c r="AR51" i="28"/>
  <c r="AQ51" i="28"/>
  <c r="AP51" i="28"/>
  <c r="AO51" i="28"/>
  <c r="AN51" i="28"/>
  <c r="AM51" i="28"/>
  <c r="AL51" i="28"/>
  <c r="AK51" i="28"/>
  <c r="AJ51" i="28"/>
  <c r="AH51" i="28"/>
  <c r="AE51" i="28"/>
  <c r="AD51" i="28"/>
  <c r="AC51" i="28"/>
  <c r="AB51" i="28"/>
  <c r="AA51" i="28"/>
  <c r="Z51" i="28"/>
  <c r="Y51" i="28"/>
  <c r="X51" i="28"/>
  <c r="V51" i="28"/>
  <c r="U51" i="28"/>
  <c r="T51" i="28"/>
  <c r="S51" i="28"/>
  <c r="R51" i="28"/>
  <c r="Q51" i="28"/>
  <c r="P51" i="28"/>
  <c r="O51" i="28"/>
  <c r="N51" i="28"/>
  <c r="M51" i="28"/>
  <c r="L51" i="28"/>
  <c r="K51" i="28"/>
  <c r="J51" i="28"/>
  <c r="I51" i="28"/>
  <c r="H51" i="28"/>
  <c r="G51" i="28"/>
  <c r="F51" i="28"/>
  <c r="E51" i="28"/>
  <c r="D51" i="28"/>
  <c r="C51" i="28"/>
  <c r="B51" i="28"/>
  <c r="BJ50" i="28"/>
  <c r="AI50" i="28"/>
  <c r="AI49" i="28" s="1"/>
  <c r="BK49" i="28" s="1"/>
  <c r="W50" i="28"/>
  <c r="BL50" i="28" s="1"/>
  <c r="BJ49" i="28"/>
  <c r="BI49" i="28"/>
  <c r="BH49" i="28"/>
  <c r="BG49" i="28"/>
  <c r="BF49" i="28"/>
  <c r="BE49" i="28"/>
  <c r="BD49" i="28"/>
  <c r="BC49" i="28"/>
  <c r="BB49" i="28"/>
  <c r="BA49" i="28"/>
  <c r="AZ49" i="28"/>
  <c r="AY49" i="28"/>
  <c r="AX49" i="28"/>
  <c r="AW49" i="28"/>
  <c r="AV49" i="28"/>
  <c r="AU49" i="28"/>
  <c r="AT49" i="28"/>
  <c r="AS49" i="28"/>
  <c r="AR49" i="28"/>
  <c r="AQ49" i="28"/>
  <c r="AP49" i="28"/>
  <c r="AO49" i="28"/>
  <c r="AN49" i="28"/>
  <c r="AM49" i="28"/>
  <c r="AL49" i="28"/>
  <c r="AK49" i="28"/>
  <c r="AJ49" i="28"/>
  <c r="AH49" i="28"/>
  <c r="AE49" i="28"/>
  <c r="AD49" i="28"/>
  <c r="AC49" i="28"/>
  <c r="AB49" i="28"/>
  <c r="AA49" i="28"/>
  <c r="Z49" i="28"/>
  <c r="Y49" i="28"/>
  <c r="X49" i="28"/>
  <c r="W49" i="28"/>
  <c r="V49" i="28"/>
  <c r="U49" i="28"/>
  <c r="T49" i="28"/>
  <c r="S49" i="28"/>
  <c r="R49" i="28"/>
  <c r="Q49" i="28"/>
  <c r="P49" i="28"/>
  <c r="O49" i="28"/>
  <c r="N49" i="28"/>
  <c r="M49" i="28"/>
  <c r="L49" i="28"/>
  <c r="K49" i="28"/>
  <c r="J49" i="28"/>
  <c r="I49" i="28"/>
  <c r="H49" i="28"/>
  <c r="G49" i="28"/>
  <c r="F49" i="28"/>
  <c r="E49" i="28"/>
  <c r="D49" i="28"/>
  <c r="C49" i="28"/>
  <c r="B49" i="28"/>
  <c r="BK48" i="28"/>
  <c r="BJ48" i="28"/>
  <c r="BJ47" i="28" s="1"/>
  <c r="AI48" i="28"/>
  <c r="W48" i="28"/>
  <c r="BL48" i="28" s="1"/>
  <c r="BI47" i="28"/>
  <c r="BH47" i="28"/>
  <c r="BH44" i="28" s="1"/>
  <c r="BG47" i="28"/>
  <c r="BF47" i="28"/>
  <c r="BE47" i="28"/>
  <c r="BD47" i="28"/>
  <c r="BD44" i="28" s="1"/>
  <c r="BD37" i="28" s="1"/>
  <c r="BC47" i="28"/>
  <c r="BB47" i="28"/>
  <c r="BA47" i="28"/>
  <c r="AZ47" i="28"/>
  <c r="AZ44" i="28" s="1"/>
  <c r="AY47" i="28"/>
  <c r="AX47" i="28"/>
  <c r="AW47" i="28"/>
  <c r="AV47" i="28"/>
  <c r="AV44" i="28" s="1"/>
  <c r="AU47" i="28"/>
  <c r="AT47" i="28"/>
  <c r="AS47" i="28"/>
  <c r="AR47" i="28"/>
  <c r="AR44" i="28" s="1"/>
  <c r="AQ47" i="28"/>
  <c r="AP47" i="28"/>
  <c r="AO47" i="28"/>
  <c r="AN47" i="28"/>
  <c r="AN44" i="28" s="1"/>
  <c r="AM47" i="28"/>
  <c r="AL47" i="28"/>
  <c r="AK47" i="28"/>
  <c r="AJ47" i="28"/>
  <c r="AJ44" i="28" s="1"/>
  <c r="AJ37" i="28" s="1"/>
  <c r="AI47" i="28"/>
  <c r="AH47" i="28"/>
  <c r="AE47" i="28"/>
  <c r="AD47" i="28"/>
  <c r="AD44" i="28" s="1"/>
  <c r="AD37" i="28" s="1"/>
  <c r="AC47" i="28"/>
  <c r="AB47" i="28"/>
  <c r="AA47" i="28"/>
  <c r="Z47" i="28"/>
  <c r="Z44" i="28" s="1"/>
  <c r="Z37" i="28" s="1"/>
  <c r="Y47" i="28"/>
  <c r="X47" i="28"/>
  <c r="W47" i="28"/>
  <c r="V47" i="28"/>
  <c r="V44" i="28" s="1"/>
  <c r="V37" i="28" s="1"/>
  <c r="U47" i="28"/>
  <c r="T47" i="28"/>
  <c r="S47" i="28"/>
  <c r="R47" i="28"/>
  <c r="R44" i="28" s="1"/>
  <c r="Q47" i="28"/>
  <c r="P47" i="28"/>
  <c r="O47" i="28"/>
  <c r="N47" i="28"/>
  <c r="N44" i="28" s="1"/>
  <c r="M47" i="28"/>
  <c r="L47" i="28"/>
  <c r="K47" i="28"/>
  <c r="J47" i="28"/>
  <c r="J44" i="28" s="1"/>
  <c r="J37" i="28" s="1"/>
  <c r="I47" i="28"/>
  <c r="H47" i="28"/>
  <c r="G47" i="28"/>
  <c r="F47" i="28"/>
  <c r="F44" i="28" s="1"/>
  <c r="F37" i="28" s="1"/>
  <c r="E47" i="28"/>
  <c r="D47" i="28"/>
  <c r="C47" i="28"/>
  <c r="B47" i="28"/>
  <c r="B44" i="28" s="1"/>
  <c r="BJ46" i="28"/>
  <c r="AI46" i="28"/>
  <c r="AI45" i="28" s="1"/>
  <c r="W46" i="28"/>
  <c r="BL46" i="28" s="1"/>
  <c r="BJ45" i="28"/>
  <c r="BJ44" i="28" s="1"/>
  <c r="BI45" i="28"/>
  <c r="BI44" i="28" s="1"/>
  <c r="BH45" i="28"/>
  <c r="BG45" i="28"/>
  <c r="BF45" i="28"/>
  <c r="BF44" i="28" s="1"/>
  <c r="BE45" i="28"/>
  <c r="BE44" i="28" s="1"/>
  <c r="BD45" i="28"/>
  <c r="BC45" i="28"/>
  <c r="BB45" i="28"/>
  <c r="BB44" i="28" s="1"/>
  <c r="BA45" i="28"/>
  <c r="BA44" i="28" s="1"/>
  <c r="AZ45" i="28"/>
  <c r="AY45" i="28"/>
  <c r="AX45" i="28"/>
  <c r="AX44" i="28" s="1"/>
  <c r="AW45" i="28"/>
  <c r="AW44" i="28" s="1"/>
  <c r="AV45" i="28"/>
  <c r="AU45" i="28"/>
  <c r="AT45" i="28"/>
  <c r="AT44" i="28" s="1"/>
  <c r="AS45" i="28"/>
  <c r="AS44" i="28" s="1"/>
  <c r="AR45" i="28"/>
  <c r="AQ45" i="28"/>
  <c r="AP45" i="28"/>
  <c r="AP44" i="28" s="1"/>
  <c r="AO45" i="28"/>
  <c r="AO44" i="28" s="1"/>
  <c r="AN45" i="28"/>
  <c r="AM45" i="28"/>
  <c r="AL45" i="28"/>
  <c r="AL44" i="28" s="1"/>
  <c r="AK45" i="28"/>
  <c r="AK44" i="28" s="1"/>
  <c r="AJ45" i="28"/>
  <c r="AH45" i="28"/>
  <c r="AH44" i="28" s="1"/>
  <c r="AE45" i="28"/>
  <c r="AE44" i="28" s="1"/>
  <c r="AD45" i="28"/>
  <c r="AC45" i="28"/>
  <c r="AB45" i="28"/>
  <c r="AB44" i="28" s="1"/>
  <c r="AA45" i="28"/>
  <c r="AA44" i="28" s="1"/>
  <c r="Z45" i="28"/>
  <c r="Y45" i="28"/>
  <c r="X45" i="28"/>
  <c r="X44" i="28" s="1"/>
  <c r="W45" i="28"/>
  <c r="BL45" i="28" s="1"/>
  <c r="V45" i="28"/>
  <c r="U45" i="28"/>
  <c r="T45" i="28"/>
  <c r="T44" i="28" s="1"/>
  <c r="S45" i="28"/>
  <c r="S44" i="28" s="1"/>
  <c r="R45" i="28"/>
  <c r="Q45" i="28"/>
  <c r="P45" i="28"/>
  <c r="P44" i="28" s="1"/>
  <c r="O45" i="28"/>
  <c r="O44" i="28" s="1"/>
  <c r="N45" i="28"/>
  <c r="M45" i="28"/>
  <c r="L45" i="28"/>
  <c r="L44" i="28" s="1"/>
  <c r="K45" i="28"/>
  <c r="K44" i="28" s="1"/>
  <c r="J45" i="28"/>
  <c r="I45" i="28"/>
  <c r="H45" i="28"/>
  <c r="H44" i="28" s="1"/>
  <c r="G45" i="28"/>
  <c r="G44" i="28" s="1"/>
  <c r="F45" i="28"/>
  <c r="E45" i="28"/>
  <c r="D45" i="28"/>
  <c r="D44" i="28" s="1"/>
  <c r="C45" i="28"/>
  <c r="C44" i="28" s="1"/>
  <c r="B45" i="28"/>
  <c r="BG44" i="28"/>
  <c r="BC44" i="28"/>
  <c r="AY44" i="28"/>
  <c r="AU44" i="28"/>
  <c r="AQ44" i="28"/>
  <c r="AM44" i="28"/>
  <c r="AC44" i="28"/>
  <c r="Y44" i="28"/>
  <c r="U44" i="28"/>
  <c r="Q44" i="28"/>
  <c r="M44" i="28"/>
  <c r="I44" i="28"/>
  <c r="E44" i="28"/>
  <c r="BJ43" i="28"/>
  <c r="AZ43" i="28"/>
  <c r="AI43" i="28"/>
  <c r="AI42" i="28" s="1"/>
  <c r="BK42" i="28" s="1"/>
  <c r="W43" i="28"/>
  <c r="BJ42" i="28"/>
  <c r="BI42" i="28"/>
  <c r="BH42" i="28"/>
  <c r="BG42" i="28"/>
  <c r="BF42" i="28"/>
  <c r="BE42" i="28"/>
  <c r="BD42" i="28"/>
  <c r="BC42" i="28"/>
  <c r="BB42" i="28"/>
  <c r="BA42" i="28"/>
  <c r="BA38" i="28" s="1"/>
  <c r="BA37" i="28" s="1"/>
  <c r="AZ42" i="28"/>
  <c r="AY42" i="28"/>
  <c r="AX42" i="28"/>
  <c r="AX38" i="28" s="1"/>
  <c r="AW42" i="28"/>
  <c r="AV42" i="28"/>
  <c r="AU42" i="28"/>
  <c r="AT42" i="28"/>
  <c r="AT38" i="28" s="1"/>
  <c r="AS42" i="28"/>
  <c r="AR42" i="28"/>
  <c r="AQ42" i="28"/>
  <c r="AP42" i="28"/>
  <c r="AP38" i="28" s="1"/>
  <c r="AO42" i="28"/>
  <c r="AN42" i="28"/>
  <c r="AM42" i="28"/>
  <c r="AL42" i="28"/>
  <c r="AL38" i="28" s="1"/>
  <c r="AK42" i="28"/>
  <c r="AJ42" i="28"/>
  <c r="AH42" i="28"/>
  <c r="AE42" i="28"/>
  <c r="AD42" i="28"/>
  <c r="AC42" i="28"/>
  <c r="AB42" i="28"/>
  <c r="AA42" i="28"/>
  <c r="Z42" i="28"/>
  <c r="Y42" i="28"/>
  <c r="X42" i="28"/>
  <c r="W42" i="28"/>
  <c r="BL42" i="28" s="1"/>
  <c r="V42" i="28"/>
  <c r="U42" i="28"/>
  <c r="T42" i="28"/>
  <c r="S42" i="28"/>
  <c r="R42" i="28"/>
  <c r="Q42" i="28"/>
  <c r="P42" i="28"/>
  <c r="O42" i="28"/>
  <c r="N42" i="28"/>
  <c r="M42" i="28"/>
  <c r="L42" i="28"/>
  <c r="K42" i="28"/>
  <c r="J42" i="28"/>
  <c r="I42" i="28"/>
  <c r="H42" i="28"/>
  <c r="G42" i="28"/>
  <c r="F42" i="28"/>
  <c r="E42" i="28"/>
  <c r="D42" i="28"/>
  <c r="C42" i="28"/>
  <c r="B42" i="28"/>
  <c r="BJ41" i="28"/>
  <c r="AZ41" i="28"/>
  <c r="AI41" i="28"/>
  <c r="BK41" i="28" s="1"/>
  <c r="W41" i="28"/>
  <c r="BL41" i="28"/>
  <c r="BJ40" i="28"/>
  <c r="BJ39" i="28" s="1"/>
  <c r="BJ38" i="28" s="1"/>
  <c r="AZ40" i="28"/>
  <c r="AI40" i="28"/>
  <c r="AI39" i="28" s="1"/>
  <c r="W40" i="28"/>
  <c r="BL40" i="28" s="1"/>
  <c r="BI39" i="28"/>
  <c r="BI38" i="28"/>
  <c r="BI37" i="28" s="1"/>
  <c r="BH39" i="28"/>
  <c r="BG39" i="28"/>
  <c r="BF39" i="28"/>
  <c r="BF38" i="28" s="1"/>
  <c r="BE39" i="28"/>
  <c r="BE38" i="28"/>
  <c r="BE37" i="28" s="1"/>
  <c r="BD39" i="28"/>
  <c r="BC39" i="28"/>
  <c r="BB39" i="28"/>
  <c r="BB38" i="28" s="1"/>
  <c r="BB37" i="28" s="1"/>
  <c r="BA39" i="28"/>
  <c r="AZ39" i="28"/>
  <c r="AZ38" i="28" s="1"/>
  <c r="AY39" i="28"/>
  <c r="AY38" i="28" s="1"/>
  <c r="AY37" i="28" s="1"/>
  <c r="AX39" i="28"/>
  <c r="AW39" i="28"/>
  <c r="AW38" i="28" s="1"/>
  <c r="AW37" i="28" s="1"/>
  <c r="AV39" i="28"/>
  <c r="AU39" i="28"/>
  <c r="AU38" i="28" s="1"/>
  <c r="AU37" i="28" s="1"/>
  <c r="AT39" i="28"/>
  <c r="AS39" i="28"/>
  <c r="AS38" i="28" s="1"/>
  <c r="AS37" i="28" s="1"/>
  <c r="AR39" i="28"/>
  <c r="AQ39" i="28"/>
  <c r="AP39" i="28"/>
  <c r="AO39" i="28"/>
  <c r="AO38" i="28" s="1"/>
  <c r="AO37" i="28" s="1"/>
  <c r="AN39" i="28"/>
  <c r="AN38" i="28" s="1"/>
  <c r="AM39" i="28"/>
  <c r="AL39" i="28"/>
  <c r="AK39" i="28"/>
  <c r="AK38" i="28" s="1"/>
  <c r="AK37" i="28" s="1"/>
  <c r="AJ39" i="28"/>
  <c r="AH39" i="28"/>
  <c r="AH38" i="28" s="1"/>
  <c r="AH37" i="28" s="1"/>
  <c r="AE39" i="28"/>
  <c r="AE38" i="28"/>
  <c r="AE37" i="28" s="1"/>
  <c r="AD39" i="28"/>
  <c r="AC39" i="28"/>
  <c r="AC38" i="28" s="1"/>
  <c r="AC37" i="28" s="1"/>
  <c r="AB39" i="28"/>
  <c r="AB38" i="28" s="1"/>
  <c r="AB37" i="28" s="1"/>
  <c r="AA39" i="28"/>
  <c r="AA38" i="28" s="1"/>
  <c r="AA37" i="28" s="1"/>
  <c r="Z39" i="28"/>
  <c r="Y39" i="28"/>
  <c r="X39" i="28"/>
  <c r="X38" i="28" s="1"/>
  <c r="X37" i="28" s="1"/>
  <c r="W39" i="28"/>
  <c r="W38" i="28" s="1"/>
  <c r="V39" i="28"/>
  <c r="U39" i="28"/>
  <c r="U38" i="28" s="1"/>
  <c r="U37" i="28" s="1"/>
  <c r="T39" i="28"/>
  <c r="T38" i="28" s="1"/>
  <c r="T37" i="28" s="1"/>
  <c r="S39" i="28"/>
  <c r="S38" i="28" s="1"/>
  <c r="S37" i="28" s="1"/>
  <c r="R39" i="28"/>
  <c r="R38" i="28" s="1"/>
  <c r="Q39" i="28"/>
  <c r="P39" i="28"/>
  <c r="P38" i="28"/>
  <c r="P37" i="28" s="1"/>
  <c r="O39" i="28"/>
  <c r="O38" i="28" s="1"/>
  <c r="N39" i="28"/>
  <c r="M39" i="28"/>
  <c r="L39" i="28"/>
  <c r="L38" i="28" s="1"/>
  <c r="L37" i="28" s="1"/>
  <c r="K39" i="28"/>
  <c r="K38" i="28"/>
  <c r="J39" i="28"/>
  <c r="I39" i="28"/>
  <c r="H39" i="28"/>
  <c r="H38" i="28" s="1"/>
  <c r="G39" i="28"/>
  <c r="G38" i="28"/>
  <c r="F39" i="28"/>
  <c r="E39" i="28"/>
  <c r="D39" i="28"/>
  <c r="D38" i="28" s="1"/>
  <c r="D37" i="28" s="1"/>
  <c r="C39" i="28"/>
  <c r="B39" i="28"/>
  <c r="B38" i="28" s="1"/>
  <c r="B37" i="28" s="1"/>
  <c r="BH38" i="28"/>
  <c r="BH37" i="28" s="1"/>
  <c r="BG38" i="28"/>
  <c r="BG37" i="28" s="1"/>
  <c r="BD38" i="28"/>
  <c r="BC38" i="28"/>
  <c r="BC37" i="28" s="1"/>
  <c r="AV38" i="28"/>
  <c r="AR38" i="28"/>
  <c r="AR37" i="28" s="1"/>
  <c r="AQ38" i="28"/>
  <c r="AQ37" i="28" s="1"/>
  <c r="AM38" i="28"/>
  <c r="AM37" i="28" s="1"/>
  <c r="AJ38" i="28"/>
  <c r="AD38" i="28"/>
  <c r="Z38" i="28"/>
  <c r="Y38" i="28"/>
  <c r="Y37" i="28" s="1"/>
  <c r="V38" i="28"/>
  <c r="Q38" i="28"/>
  <c r="Q37" i="28" s="1"/>
  <c r="N38" i="28"/>
  <c r="N37" i="28" s="1"/>
  <c r="M38" i="28"/>
  <c r="M37" i="28" s="1"/>
  <c r="J38" i="28"/>
  <c r="I38" i="28"/>
  <c r="I37" i="28"/>
  <c r="F38" i="28"/>
  <c r="E38" i="28"/>
  <c r="E37" i="28" s="1"/>
  <c r="C38" i="28"/>
  <c r="BK36" i="28"/>
  <c r="BJ36" i="28"/>
  <c r="BJ35" i="28" s="1"/>
  <c r="AI36" i="28"/>
  <c r="W36" i="28"/>
  <c r="BL36" i="28" s="1"/>
  <c r="BI35" i="28"/>
  <c r="BH35" i="28"/>
  <c r="BH32" i="28" s="1"/>
  <c r="BG35" i="28"/>
  <c r="BF35" i="28"/>
  <c r="BE35" i="28"/>
  <c r="BD35" i="28"/>
  <c r="BD32" i="28" s="1"/>
  <c r="BC35" i="28"/>
  <c r="BB35" i="28"/>
  <c r="BA35" i="28"/>
  <c r="AZ35" i="28"/>
  <c r="AZ32" i="28" s="1"/>
  <c r="AY35" i="28"/>
  <c r="AX35" i="28"/>
  <c r="AW35" i="28"/>
  <c r="AV35" i="28"/>
  <c r="AV32" i="28" s="1"/>
  <c r="AU35" i="28"/>
  <c r="AT35" i="28"/>
  <c r="AS35" i="28"/>
  <c r="AR35" i="28"/>
  <c r="AR32" i="28" s="1"/>
  <c r="AQ35" i="28"/>
  <c r="AP35" i="28"/>
  <c r="AO35" i="28"/>
  <c r="AN35" i="28"/>
  <c r="AN32" i="28" s="1"/>
  <c r="AM35" i="28"/>
  <c r="AL35" i="28"/>
  <c r="AK35" i="28"/>
  <c r="AJ35" i="28"/>
  <c r="AJ32" i="28" s="1"/>
  <c r="AI35" i="28"/>
  <c r="AH35" i="28"/>
  <c r="AE35" i="28"/>
  <c r="AD35" i="28"/>
  <c r="AD32" i="28" s="1"/>
  <c r="AC35" i="28"/>
  <c r="AB35" i="28"/>
  <c r="AA35" i="28"/>
  <c r="Z35" i="28"/>
  <c r="Z32" i="28" s="1"/>
  <c r="Y35" i="28"/>
  <c r="X35" i="28"/>
  <c r="W35" i="28"/>
  <c r="V35" i="28"/>
  <c r="V32" i="28" s="1"/>
  <c r="U35" i="28"/>
  <c r="T35" i="28"/>
  <c r="S35" i="28"/>
  <c r="R35" i="28"/>
  <c r="R32" i="28" s="1"/>
  <c r="Q35" i="28"/>
  <c r="P35" i="28"/>
  <c r="O35" i="28"/>
  <c r="N35" i="28"/>
  <c r="N32" i="28" s="1"/>
  <c r="M35" i="28"/>
  <c r="L35" i="28"/>
  <c r="K35" i="28"/>
  <c r="J35" i="28"/>
  <c r="J32" i="28" s="1"/>
  <c r="I35" i="28"/>
  <c r="H35" i="28"/>
  <c r="G35" i="28"/>
  <c r="F35" i="28"/>
  <c r="F32" i="28" s="1"/>
  <c r="E35" i="28"/>
  <c r="D35" i="28"/>
  <c r="C35" i="28"/>
  <c r="B35" i="28"/>
  <c r="B32" i="28" s="1"/>
  <c r="BJ34" i="28"/>
  <c r="AI34" i="28"/>
  <c r="AI33" i="28" s="1"/>
  <c r="W34" i="28"/>
  <c r="BL34" i="28" s="1"/>
  <c r="BJ33" i="28"/>
  <c r="BJ32" i="28" s="1"/>
  <c r="BI33" i="28"/>
  <c r="BI32" i="28" s="1"/>
  <c r="BH33" i="28"/>
  <c r="BG33" i="28"/>
  <c r="BF33" i="28"/>
  <c r="BF32" i="28" s="1"/>
  <c r="BE33" i="28"/>
  <c r="BE32" i="28" s="1"/>
  <c r="BD33" i="28"/>
  <c r="BC33" i="28"/>
  <c r="BB33" i="28"/>
  <c r="BB32" i="28" s="1"/>
  <c r="BA33" i="28"/>
  <c r="BA32" i="28" s="1"/>
  <c r="AZ33" i="28"/>
  <c r="AY33" i="28"/>
  <c r="AX33" i="28"/>
  <c r="AX32" i="28" s="1"/>
  <c r="AW33" i="28"/>
  <c r="AW32" i="28" s="1"/>
  <c r="AV33" i="28"/>
  <c r="AU33" i="28"/>
  <c r="AT33" i="28"/>
  <c r="AT32" i="28" s="1"/>
  <c r="AS33" i="28"/>
  <c r="AS32" i="28" s="1"/>
  <c r="AR33" i="28"/>
  <c r="AQ33" i="28"/>
  <c r="AP33" i="28"/>
  <c r="AP32" i="28" s="1"/>
  <c r="AO33" i="28"/>
  <c r="AO32" i="28" s="1"/>
  <c r="AN33" i="28"/>
  <c r="AM33" i="28"/>
  <c r="AL33" i="28"/>
  <c r="AL32" i="28" s="1"/>
  <c r="AK33" i="28"/>
  <c r="AK32" i="28" s="1"/>
  <c r="AJ33" i="28"/>
  <c r="AH33" i="28"/>
  <c r="AH32" i="28" s="1"/>
  <c r="AE33" i="28"/>
  <c r="AE32" i="28" s="1"/>
  <c r="AD33" i="28"/>
  <c r="AC33" i="28"/>
  <c r="AB33" i="28"/>
  <c r="AB32" i="28" s="1"/>
  <c r="AA33" i="28"/>
  <c r="AA32" i="28" s="1"/>
  <c r="Z33" i="28"/>
  <c r="Y33" i="28"/>
  <c r="X33" i="28"/>
  <c r="X32" i="28" s="1"/>
  <c r="W33" i="28"/>
  <c r="BL33" i="28" s="1"/>
  <c r="V33" i="28"/>
  <c r="U33" i="28"/>
  <c r="T33" i="28"/>
  <c r="T32" i="28" s="1"/>
  <c r="S33" i="28"/>
  <c r="S32" i="28" s="1"/>
  <c r="R33" i="28"/>
  <c r="Q33" i="28"/>
  <c r="P33" i="28"/>
  <c r="P32" i="28" s="1"/>
  <c r="O33" i="28"/>
  <c r="O32" i="28" s="1"/>
  <c r="N33" i="28"/>
  <c r="M33" i="28"/>
  <c r="L33" i="28"/>
  <c r="L32" i="28" s="1"/>
  <c r="K33" i="28"/>
  <c r="K32" i="28" s="1"/>
  <c r="J33" i="28"/>
  <c r="I33" i="28"/>
  <c r="H33" i="28"/>
  <c r="H32" i="28" s="1"/>
  <c r="G33" i="28"/>
  <c r="G32" i="28" s="1"/>
  <c r="F33" i="28"/>
  <c r="E33" i="28"/>
  <c r="D33" i="28"/>
  <c r="D32" i="28" s="1"/>
  <c r="C33" i="28"/>
  <c r="C32" i="28" s="1"/>
  <c r="B33" i="28"/>
  <c r="BG32" i="28"/>
  <c r="BC32" i="28"/>
  <c r="AY32" i="28"/>
  <c r="AU32" i="28"/>
  <c r="AQ32" i="28"/>
  <c r="AM32" i="28"/>
  <c r="AC32" i="28"/>
  <c r="Y32" i="28"/>
  <c r="U32" i="28"/>
  <c r="Q32" i="28"/>
  <c r="M32" i="28"/>
  <c r="I32" i="28"/>
  <c r="E32" i="28"/>
  <c r="BK31" i="28"/>
  <c r="BJ31" i="28"/>
  <c r="AI31" i="28"/>
  <c r="W31" i="28"/>
  <c r="BL31" i="28" s="1"/>
  <c r="BJ30" i="28"/>
  <c r="BI30" i="28"/>
  <c r="BH30" i="28"/>
  <c r="BG30" i="28"/>
  <c r="BF30" i="28"/>
  <c r="BE30" i="28"/>
  <c r="BD30" i="28"/>
  <c r="BC30" i="28"/>
  <c r="BB30" i="28"/>
  <c r="BA30" i="28"/>
  <c r="AZ30" i="28"/>
  <c r="AY30" i="28"/>
  <c r="AX30" i="28"/>
  <c r="AW30" i="28"/>
  <c r="AV30" i="28"/>
  <c r="AU30" i="28"/>
  <c r="AT30" i="28"/>
  <c r="AS30" i="28"/>
  <c r="AR30" i="28"/>
  <c r="AQ30" i="28"/>
  <c r="AP30" i="28"/>
  <c r="AO30" i="28"/>
  <c r="AN30" i="28"/>
  <c r="AM30" i="28"/>
  <c r="AL30" i="28"/>
  <c r="AK30" i="28"/>
  <c r="AJ30" i="28"/>
  <c r="AI30" i="28"/>
  <c r="BK30" i="28" s="1"/>
  <c r="AH30" i="28"/>
  <c r="AE30" i="28"/>
  <c r="AD30" i="28"/>
  <c r="AC30" i="28"/>
  <c r="AB30" i="28"/>
  <c r="AA30" i="28"/>
  <c r="Z30" i="28"/>
  <c r="Y30" i="28"/>
  <c r="X30" i="28"/>
  <c r="W30" i="28"/>
  <c r="BL30" i="28" s="1"/>
  <c r="V30" i="28"/>
  <c r="U30" i="28"/>
  <c r="T30" i="28"/>
  <c r="S30" i="28"/>
  <c r="R30" i="28"/>
  <c r="Q30" i="28"/>
  <c r="P30" i="28"/>
  <c r="O30" i="28"/>
  <c r="N30" i="28"/>
  <c r="M30" i="28"/>
  <c r="L30" i="28"/>
  <c r="K30" i="28"/>
  <c r="J30" i="28"/>
  <c r="I30" i="28"/>
  <c r="H30" i="28"/>
  <c r="G30" i="28"/>
  <c r="F30" i="28"/>
  <c r="E30" i="28"/>
  <c r="D30" i="28"/>
  <c r="C30" i="28"/>
  <c r="B30" i="28"/>
  <c r="BJ29" i="28"/>
  <c r="AI29" i="28"/>
  <c r="BK29" i="28" s="1"/>
  <c r="W29" i="28"/>
  <c r="BL29" i="28" s="1"/>
  <c r="BK28" i="28"/>
  <c r="BJ28" i="28"/>
  <c r="BJ27" i="28" s="1"/>
  <c r="AI28" i="28"/>
  <c r="W28" i="28"/>
  <c r="BL28" i="28" s="1"/>
  <c r="BI27" i="28"/>
  <c r="BH27" i="28"/>
  <c r="BG27" i="28"/>
  <c r="BF27" i="28"/>
  <c r="BE27" i="28"/>
  <c r="BD27" i="28"/>
  <c r="BC27" i="28"/>
  <c r="BB27" i="28"/>
  <c r="BA27" i="28"/>
  <c r="AZ27" i="28"/>
  <c r="BL27" i="28" s="1"/>
  <c r="AY27" i="28"/>
  <c r="AX27" i="28"/>
  <c r="AW27" i="28"/>
  <c r="AV27" i="28"/>
  <c r="AU27" i="28"/>
  <c r="AT27" i="28"/>
  <c r="AS27" i="28"/>
  <c r="AR27" i="28"/>
  <c r="AQ27" i="28"/>
  <c r="AP27" i="28"/>
  <c r="AO27" i="28"/>
  <c r="AN27" i="28"/>
  <c r="AM27" i="28"/>
  <c r="AL27" i="28"/>
  <c r="AK27" i="28"/>
  <c r="AJ27" i="28"/>
  <c r="AI27" i="28"/>
  <c r="BK27" i="28" s="1"/>
  <c r="AH27" i="28"/>
  <c r="AE27" i="28"/>
  <c r="AD27" i="28"/>
  <c r="AC27" i="28"/>
  <c r="AB27" i="28"/>
  <c r="AA27" i="28"/>
  <c r="Z27" i="28"/>
  <c r="Y27" i="28"/>
  <c r="X27" i="28"/>
  <c r="W27" i="28"/>
  <c r="V27" i="28"/>
  <c r="U27" i="28"/>
  <c r="T27" i="28"/>
  <c r="S27" i="28"/>
  <c r="R27" i="28"/>
  <c r="Q27" i="28"/>
  <c r="P27" i="28"/>
  <c r="O27" i="28"/>
  <c r="N27" i="28"/>
  <c r="M27" i="28"/>
  <c r="L27" i="28"/>
  <c r="K27" i="28"/>
  <c r="J27" i="28"/>
  <c r="I27" i="28"/>
  <c r="H27" i="28"/>
  <c r="G27" i="28"/>
  <c r="F27" i="28"/>
  <c r="E27" i="28"/>
  <c r="D27" i="28"/>
  <c r="C27" i="28"/>
  <c r="B27" i="28"/>
  <c r="BJ26" i="28"/>
  <c r="AI26" i="28"/>
  <c r="AI25" i="28" s="1"/>
  <c r="BK25" i="28" s="1"/>
  <c r="W26" i="28"/>
  <c r="BL26" i="28" s="1"/>
  <c r="BJ25" i="28"/>
  <c r="BI25" i="28"/>
  <c r="BH25" i="28"/>
  <c r="BG25" i="28"/>
  <c r="BF25" i="28"/>
  <c r="BF22" i="28" s="1"/>
  <c r="BE25" i="28"/>
  <c r="BD25" i="28"/>
  <c r="BC25" i="28"/>
  <c r="BB25" i="28"/>
  <c r="BB22" i="28" s="1"/>
  <c r="BA25" i="28"/>
  <c r="AZ25" i="28"/>
  <c r="AY25" i="28"/>
  <c r="AX25" i="28"/>
  <c r="AX22" i="28" s="1"/>
  <c r="AW25" i="28"/>
  <c r="AV25" i="28"/>
  <c r="AU25" i="28"/>
  <c r="AT25" i="28"/>
  <c r="AT22" i="28" s="1"/>
  <c r="AS25" i="28"/>
  <c r="AR25" i="28"/>
  <c r="AQ25" i="28"/>
  <c r="AP25" i="28"/>
  <c r="AP22" i="28" s="1"/>
  <c r="AO25" i="28"/>
  <c r="AN25" i="28"/>
  <c r="AM25" i="28"/>
  <c r="AL25" i="28"/>
  <c r="AL22" i="28" s="1"/>
  <c r="AK25" i="28"/>
  <c r="AJ25" i="28"/>
  <c r="AH25" i="28"/>
  <c r="AH22" i="28" s="1"/>
  <c r="AE25" i="28"/>
  <c r="AD25" i="28"/>
  <c r="AC25" i="28"/>
  <c r="AB25" i="28"/>
  <c r="AB22" i="28" s="1"/>
  <c r="AA25" i="28"/>
  <c r="Z25" i="28"/>
  <c r="Y25" i="28"/>
  <c r="X25" i="28"/>
  <c r="X22" i="28" s="1"/>
  <c r="W25" i="28"/>
  <c r="V25" i="28"/>
  <c r="U25" i="28"/>
  <c r="T25" i="28"/>
  <c r="T22" i="28" s="1"/>
  <c r="S25" i="28"/>
  <c r="R25" i="28"/>
  <c r="Q25" i="28"/>
  <c r="P25" i="28"/>
  <c r="P22" i="28" s="1"/>
  <c r="O25" i="28"/>
  <c r="N25" i="28"/>
  <c r="M25" i="28"/>
  <c r="L25" i="28"/>
  <c r="L22" i="28" s="1"/>
  <c r="K25" i="28"/>
  <c r="J25" i="28"/>
  <c r="I25" i="28"/>
  <c r="H25" i="28"/>
  <c r="H22" i="28" s="1"/>
  <c r="G25" i="28"/>
  <c r="F25" i="28"/>
  <c r="E25" i="28"/>
  <c r="D25" i="28"/>
  <c r="D22" i="28" s="1"/>
  <c r="C25" i="28"/>
  <c r="B25" i="28"/>
  <c r="BK24" i="28"/>
  <c r="BJ24" i="28"/>
  <c r="BJ23" i="28" s="1"/>
  <c r="AI24" i="28"/>
  <c r="W24" i="28"/>
  <c r="BL24" i="28" s="1"/>
  <c r="BI23" i="28"/>
  <c r="BH23" i="28"/>
  <c r="BH22" i="28" s="1"/>
  <c r="BG23" i="28"/>
  <c r="BG22" i="28" s="1"/>
  <c r="BG21" i="28" s="1"/>
  <c r="BF23" i="28"/>
  <c r="BE23" i="28"/>
  <c r="BD23" i="28"/>
  <c r="BD22" i="28" s="1"/>
  <c r="BC23" i="28"/>
  <c r="BC22" i="28" s="1"/>
  <c r="BC21" i="28" s="1"/>
  <c r="BB23" i="28"/>
  <c r="BA23" i="28"/>
  <c r="AZ23" i="28"/>
  <c r="BL23" i="28" s="1"/>
  <c r="AY23" i="28"/>
  <c r="AY22" i="28" s="1"/>
  <c r="AY21" i="28" s="1"/>
  <c r="AX23" i="28"/>
  <c r="AW23" i="28"/>
  <c r="AV23" i="28"/>
  <c r="AV22" i="28" s="1"/>
  <c r="AU23" i="28"/>
  <c r="AU22" i="28" s="1"/>
  <c r="AU21" i="28" s="1"/>
  <c r="AT23" i="28"/>
  <c r="AS23" i="28"/>
  <c r="AR23" i="28"/>
  <c r="AR22" i="28" s="1"/>
  <c r="AQ23" i="28"/>
  <c r="AQ22" i="28" s="1"/>
  <c r="AQ21" i="28" s="1"/>
  <c r="AP23" i="28"/>
  <c r="AO23" i="28"/>
  <c r="AN23" i="28"/>
  <c r="AN22" i="28" s="1"/>
  <c r="AM23" i="28"/>
  <c r="AM22" i="28" s="1"/>
  <c r="AM21" i="28" s="1"/>
  <c r="AL23" i="28"/>
  <c r="AK23" i="28"/>
  <c r="AJ23" i="28"/>
  <c r="AJ22" i="28" s="1"/>
  <c r="AI23" i="28"/>
  <c r="BK23" i="28" s="1"/>
  <c r="AH23" i="28"/>
  <c r="AE23" i="28"/>
  <c r="AD23" i="28"/>
  <c r="AD22" i="28" s="1"/>
  <c r="AC23" i="28"/>
  <c r="AC22" i="28" s="1"/>
  <c r="AC21" i="28" s="1"/>
  <c r="AB23" i="28"/>
  <c r="AA23" i="28"/>
  <c r="Z23" i="28"/>
  <c r="Z22" i="28" s="1"/>
  <c r="Y23" i="28"/>
  <c r="Y22" i="28" s="1"/>
  <c r="Y21" i="28" s="1"/>
  <c r="X23" i="28"/>
  <c r="W23" i="28"/>
  <c r="V23" i="28"/>
  <c r="V22" i="28" s="1"/>
  <c r="U23" i="28"/>
  <c r="U22" i="28" s="1"/>
  <c r="U21" i="28" s="1"/>
  <c r="T23" i="28"/>
  <c r="S23" i="28"/>
  <c r="R23" i="28"/>
  <c r="R22" i="28" s="1"/>
  <c r="Q23" i="28"/>
  <c r="Q22" i="28" s="1"/>
  <c r="Q21" i="28" s="1"/>
  <c r="P23" i="28"/>
  <c r="O23" i="28"/>
  <c r="N23" i="28"/>
  <c r="N22" i="28" s="1"/>
  <c r="M23" i="28"/>
  <c r="M22" i="28" s="1"/>
  <c r="M21" i="28" s="1"/>
  <c r="L23" i="28"/>
  <c r="K23" i="28"/>
  <c r="J23" i="28"/>
  <c r="J22" i="28" s="1"/>
  <c r="I23" i="28"/>
  <c r="I22" i="28" s="1"/>
  <c r="I21" i="28" s="1"/>
  <c r="H23" i="28"/>
  <c r="G23" i="28"/>
  <c r="F23" i="28"/>
  <c r="F22" i="28" s="1"/>
  <c r="E23" i="28"/>
  <c r="E22" i="28" s="1"/>
  <c r="E21" i="28" s="1"/>
  <c r="D23" i="28"/>
  <c r="C23" i="28"/>
  <c r="B23" i="28"/>
  <c r="B22" i="28" s="1"/>
  <c r="BI22" i="28"/>
  <c r="BI21" i="28" s="1"/>
  <c r="BE22" i="28"/>
  <c r="BE21" i="28" s="1"/>
  <c r="BA22" i="28"/>
  <c r="BA21" i="28" s="1"/>
  <c r="AW22" i="28"/>
  <c r="AW21" i="28" s="1"/>
  <c r="AS22" i="28"/>
  <c r="AS21" i="28" s="1"/>
  <c r="AO22" i="28"/>
  <c r="AO21" i="28" s="1"/>
  <c r="AK22" i="28"/>
  <c r="AK21" i="28" s="1"/>
  <c r="AE22" i="28"/>
  <c r="AA22" i="28"/>
  <c r="W22" i="28"/>
  <c r="S22" i="28"/>
  <c r="S21" i="28" s="1"/>
  <c r="O22" i="28"/>
  <c r="K22" i="28"/>
  <c r="G22" i="28"/>
  <c r="C22" i="28"/>
  <c r="C21" i="28" s="1"/>
  <c r="BK20" i="28"/>
  <c r="BJ20" i="28"/>
  <c r="BJ18" i="28" s="1"/>
  <c r="BJ17" i="28" s="1"/>
  <c r="AI20" i="28"/>
  <c r="W20" i="28"/>
  <c r="BL20" i="28" s="1"/>
  <c r="BK19" i="28"/>
  <c r="BJ19" i="28"/>
  <c r="AI19" i="28"/>
  <c r="W19" i="28"/>
  <c r="BL19" i="28" s="1"/>
  <c r="BI18" i="28"/>
  <c r="BI17" i="28" s="1"/>
  <c r="BH18" i="28"/>
  <c r="BH17" i="28" s="1"/>
  <c r="BG18" i="28"/>
  <c r="BF18" i="28"/>
  <c r="BE18" i="28"/>
  <c r="BE17" i="28" s="1"/>
  <c r="BD18" i="28"/>
  <c r="BD17" i="28" s="1"/>
  <c r="BC18" i="28"/>
  <c r="BB18" i="28"/>
  <c r="BA18" i="28"/>
  <c r="BA17" i="28" s="1"/>
  <c r="AZ18" i="28"/>
  <c r="AZ17" i="28" s="1"/>
  <c r="AY18" i="28"/>
  <c r="AX18" i="28"/>
  <c r="AW18" i="28"/>
  <c r="AW17" i="28" s="1"/>
  <c r="AV18" i="28"/>
  <c r="AV17" i="28" s="1"/>
  <c r="AU18" i="28"/>
  <c r="AT18" i="28"/>
  <c r="AS18" i="28"/>
  <c r="AS17" i="28" s="1"/>
  <c r="AR18" i="28"/>
  <c r="AR17" i="28" s="1"/>
  <c r="AQ18" i="28"/>
  <c r="AP18" i="28"/>
  <c r="AO18" i="28"/>
  <c r="AO17" i="28" s="1"/>
  <c r="AN18" i="28"/>
  <c r="AN17" i="28" s="1"/>
  <c r="AM18" i="28"/>
  <c r="AL18" i="28"/>
  <c r="AK18" i="28"/>
  <c r="AK17" i="28" s="1"/>
  <c r="AJ18" i="28"/>
  <c r="AJ17" i="28" s="1"/>
  <c r="AI18" i="28"/>
  <c r="BK18" i="28" s="1"/>
  <c r="AH18" i="28"/>
  <c r="AE18" i="28"/>
  <c r="AE17" i="28" s="1"/>
  <c r="AD18" i="28"/>
  <c r="AD17" i="28" s="1"/>
  <c r="AC18" i="28"/>
  <c r="AB18" i="28"/>
  <c r="AA18" i="28"/>
  <c r="AA17" i="28" s="1"/>
  <c r="Z18" i="28"/>
  <c r="Z17" i="28" s="1"/>
  <c r="Y18" i="28"/>
  <c r="X18" i="28"/>
  <c r="W18" i="28"/>
  <c r="V18" i="28"/>
  <c r="V17" i="28" s="1"/>
  <c r="U18" i="28"/>
  <c r="T18" i="28"/>
  <c r="S18" i="28"/>
  <c r="S17" i="28" s="1"/>
  <c r="R18" i="28"/>
  <c r="R17" i="28" s="1"/>
  <c r="Q18" i="28"/>
  <c r="P18" i="28"/>
  <c r="O18" i="28"/>
  <c r="O17" i="28" s="1"/>
  <c r="N18" i="28"/>
  <c r="N17" i="28" s="1"/>
  <c r="M18" i="28"/>
  <c r="L18" i="28"/>
  <c r="K18" i="28"/>
  <c r="K17" i="28" s="1"/>
  <c r="J18" i="28"/>
  <c r="J17" i="28" s="1"/>
  <c r="I18" i="28"/>
  <c r="H18" i="28"/>
  <c r="G18" i="28"/>
  <c r="G17" i="28" s="1"/>
  <c r="F18" i="28"/>
  <c r="F17" i="28" s="1"/>
  <c r="E18" i="28"/>
  <c r="D18" i="28"/>
  <c r="C18" i="28"/>
  <c r="C17" i="28" s="1"/>
  <c r="B18" i="28"/>
  <c r="B17" i="28" s="1"/>
  <c r="BG17" i="28"/>
  <c r="BF17" i="28"/>
  <c r="BC17" i="28"/>
  <c r="BB17" i="28"/>
  <c r="AY17" i="28"/>
  <c r="AX17" i="28"/>
  <c r="AU17" i="28"/>
  <c r="AT17" i="28"/>
  <c r="AQ17" i="28"/>
  <c r="AP17" i="28"/>
  <c r="AM17" i="28"/>
  <c r="AL17" i="28"/>
  <c r="AI17" i="28"/>
  <c r="BK17" i="28" s="1"/>
  <c r="AH17" i="28"/>
  <c r="AC17" i="28"/>
  <c r="AB17" i="28"/>
  <c r="Y17" i="28"/>
  <c r="X17" i="28"/>
  <c r="U17" i="28"/>
  <c r="T17" i="28"/>
  <c r="Q17" i="28"/>
  <c r="P17" i="28"/>
  <c r="M17" i="28"/>
  <c r="L17" i="28"/>
  <c r="I17" i="28"/>
  <c r="H17" i="28"/>
  <c r="E17" i="28"/>
  <c r="D17" i="28"/>
  <c r="BK16" i="28"/>
  <c r="BJ16" i="28"/>
  <c r="BJ15" i="28" s="1"/>
  <c r="BJ14" i="28" s="1"/>
  <c r="AI16" i="28"/>
  <c r="W16" i="28"/>
  <c r="BL16" i="28" s="1"/>
  <c r="BI15" i="28"/>
  <c r="BH15" i="28"/>
  <c r="BH14" i="28" s="1"/>
  <c r="BG15" i="28"/>
  <c r="BG14" i="28" s="1"/>
  <c r="BF15" i="28"/>
  <c r="BE15" i="28"/>
  <c r="BD15" i="28"/>
  <c r="BD14" i="28" s="1"/>
  <c r="BC15" i="28"/>
  <c r="BC14" i="28" s="1"/>
  <c r="BB15" i="28"/>
  <c r="BA15" i="28"/>
  <c r="AZ15" i="28"/>
  <c r="BL15" i="28" s="1"/>
  <c r="AY15" i="28"/>
  <c r="AY14" i="28" s="1"/>
  <c r="AX15" i="28"/>
  <c r="AW15" i="28"/>
  <c r="AV15" i="28"/>
  <c r="AV14" i="28" s="1"/>
  <c r="AU15" i="28"/>
  <c r="AU14" i="28" s="1"/>
  <c r="AT15" i="28"/>
  <c r="AS15" i="28"/>
  <c r="AR15" i="28"/>
  <c r="AR14" i="28" s="1"/>
  <c r="AQ15" i="28"/>
  <c r="AQ14" i="28" s="1"/>
  <c r="AP15" i="28"/>
  <c r="AO15" i="28"/>
  <c r="AN15" i="28"/>
  <c r="AN14" i="28" s="1"/>
  <c r="AM15" i="28"/>
  <c r="AM14" i="28" s="1"/>
  <c r="AL15" i="28"/>
  <c r="AK15" i="28"/>
  <c r="AJ15" i="28"/>
  <c r="AJ14" i="28" s="1"/>
  <c r="AI15" i="28"/>
  <c r="AH15" i="28"/>
  <c r="AE15" i="28"/>
  <c r="AD15" i="28"/>
  <c r="AD14" i="28" s="1"/>
  <c r="AC15" i="28"/>
  <c r="AC14" i="28" s="1"/>
  <c r="AB15" i="28"/>
  <c r="AA15" i="28"/>
  <c r="Z15" i="28"/>
  <c r="Z14" i="28" s="1"/>
  <c r="Y15" i="28"/>
  <c r="Y14" i="28" s="1"/>
  <c r="X15" i="28"/>
  <c r="W15" i="28"/>
  <c r="V15" i="28"/>
  <c r="V14" i="28" s="1"/>
  <c r="U15" i="28"/>
  <c r="U14" i="28" s="1"/>
  <c r="T15" i="28"/>
  <c r="S15" i="28"/>
  <c r="R15" i="28"/>
  <c r="R14" i="28" s="1"/>
  <c r="Q15" i="28"/>
  <c r="Q14" i="28" s="1"/>
  <c r="P15" i="28"/>
  <c r="O15" i="28"/>
  <c r="N15" i="28"/>
  <c r="N14" i="28" s="1"/>
  <c r="M15" i="28"/>
  <c r="M14" i="28" s="1"/>
  <c r="L15" i="28"/>
  <c r="K15" i="28"/>
  <c r="J15" i="28"/>
  <c r="J14" i="28" s="1"/>
  <c r="I15" i="28"/>
  <c r="I14" i="28" s="1"/>
  <c r="H15" i="28"/>
  <c r="G15" i="28"/>
  <c r="F15" i="28"/>
  <c r="F14" i="28" s="1"/>
  <c r="E15" i="28"/>
  <c r="E14" i="28" s="1"/>
  <c r="D15" i="28"/>
  <c r="C15" i="28"/>
  <c r="B15" i="28"/>
  <c r="B14" i="28" s="1"/>
  <c r="BI14" i="28"/>
  <c r="BF14" i="28"/>
  <c r="BE14" i="28"/>
  <c r="BB14" i="28"/>
  <c r="BA14" i="28"/>
  <c r="AX14" i="28"/>
  <c r="AW14" i="28"/>
  <c r="AT14" i="28"/>
  <c r="AS14" i="28"/>
  <c r="AP14" i="28"/>
  <c r="AO14" i="28"/>
  <c r="AL14" i="28"/>
  <c r="AK14" i="28"/>
  <c r="AH14" i="28"/>
  <c r="AE14" i="28"/>
  <c r="AB14" i="28"/>
  <c r="AA14" i="28"/>
  <c r="X14" i="28"/>
  <c r="W14" i="28"/>
  <c r="T14" i="28"/>
  <c r="S14" i="28"/>
  <c r="P14" i="28"/>
  <c r="O14" i="28"/>
  <c r="L14" i="28"/>
  <c r="K14" i="28"/>
  <c r="H14" i="28"/>
  <c r="G14" i="28"/>
  <c r="D14" i="28"/>
  <c r="C14" i="28"/>
  <c r="BJ13" i="28"/>
  <c r="AI13" i="28"/>
  <c r="W13" i="28"/>
  <c r="BJ12" i="28"/>
  <c r="BJ11" i="28" s="1"/>
  <c r="BJ10" i="28" s="1"/>
  <c r="AZ12" i="28"/>
  <c r="AZ11" i="28" s="1"/>
  <c r="AZ10" i="28" s="1"/>
  <c r="BK10" i="28" s="1"/>
  <c r="AI12" i="28"/>
  <c r="BK12" i="28"/>
  <c r="W12" i="28"/>
  <c r="BI11" i="28"/>
  <c r="BI10" i="28" s="1"/>
  <c r="BH11" i="28"/>
  <c r="BG11" i="28"/>
  <c r="BG10" i="28" s="1"/>
  <c r="BF11" i="28"/>
  <c r="BE11" i="28"/>
  <c r="BE10" i="28"/>
  <c r="BD11" i="28"/>
  <c r="BD10" i="28" s="1"/>
  <c r="BC11" i="28"/>
  <c r="BB11" i="28"/>
  <c r="BA11" i="28"/>
  <c r="BA10" i="28" s="1"/>
  <c r="AY11" i="28"/>
  <c r="AX11" i="28"/>
  <c r="AX10" i="28" s="1"/>
  <c r="AW11" i="28"/>
  <c r="AW10" i="28" s="1"/>
  <c r="AV11" i="28"/>
  <c r="AV10" i="28" s="1"/>
  <c r="AU11" i="28"/>
  <c r="AT11" i="28"/>
  <c r="AT10" i="28" s="1"/>
  <c r="AS11" i="28"/>
  <c r="AS10" i="28"/>
  <c r="AR11" i="28"/>
  <c r="AR10" i="28" s="1"/>
  <c r="AQ11" i="28"/>
  <c r="AP11" i="28"/>
  <c r="AO11" i="28"/>
  <c r="AO10" i="28" s="1"/>
  <c r="AN11" i="28"/>
  <c r="AN10" i="28" s="1"/>
  <c r="AM11" i="28"/>
  <c r="AL11" i="28"/>
  <c r="AK11" i="28"/>
  <c r="AK10" i="28" s="1"/>
  <c r="AJ11" i="28"/>
  <c r="AJ10" i="28"/>
  <c r="AH11" i="28"/>
  <c r="AE11" i="28"/>
  <c r="AE10" i="28"/>
  <c r="AD11" i="28"/>
  <c r="AC11" i="28"/>
  <c r="AC10" i="28"/>
  <c r="AB11" i="28"/>
  <c r="AB10" i="28" s="1"/>
  <c r="AA11" i="28"/>
  <c r="AA10" i="28"/>
  <c r="Z11" i="28"/>
  <c r="Z10" i="28" s="1"/>
  <c r="Y11" i="28"/>
  <c r="X11" i="28"/>
  <c r="W11" i="28"/>
  <c r="V11" i="28"/>
  <c r="U11" i="28"/>
  <c r="U10" i="28"/>
  <c r="T11" i="28"/>
  <c r="T10" i="28" s="1"/>
  <c r="S11" i="28"/>
  <c r="S10" i="28"/>
  <c r="R11" i="28"/>
  <c r="R10" i="28" s="1"/>
  <c r="Q11" i="28"/>
  <c r="Q10" i="28" s="1"/>
  <c r="P11" i="28"/>
  <c r="P10" i="28" s="1"/>
  <c r="O11" i="28"/>
  <c r="O10" i="28" s="1"/>
  <c r="N11" i="28"/>
  <c r="M11" i="28"/>
  <c r="M10" i="28" s="1"/>
  <c r="L11" i="28"/>
  <c r="K11" i="28"/>
  <c r="K10" i="28" s="1"/>
  <c r="J11" i="28"/>
  <c r="I11" i="28"/>
  <c r="I10" i="28" s="1"/>
  <c r="H11" i="28"/>
  <c r="G11" i="28"/>
  <c r="G10" i="28"/>
  <c r="F11" i="28"/>
  <c r="F10" i="28" s="1"/>
  <c r="E11" i="28"/>
  <c r="E10" i="28" s="1"/>
  <c r="D11" i="28"/>
  <c r="C11" i="28"/>
  <c r="C10" i="28" s="1"/>
  <c r="B11" i="28"/>
  <c r="BH10" i="28"/>
  <c r="BF10" i="28"/>
  <c r="BC10" i="28"/>
  <c r="BB10" i="28"/>
  <c r="AY10" i="28"/>
  <c r="AU10" i="28"/>
  <c r="AQ10" i="28"/>
  <c r="AP10" i="28"/>
  <c r="AM10" i="28"/>
  <c r="AL10" i="28"/>
  <c r="AH10" i="28"/>
  <c r="AD10" i="28"/>
  <c r="Y10" i="28"/>
  <c r="X10" i="28"/>
  <c r="V10" i="28"/>
  <c r="N10" i="28"/>
  <c r="L10" i="28"/>
  <c r="J10" i="28"/>
  <c r="H10" i="28"/>
  <c r="D10" i="28"/>
  <c r="B10" i="28"/>
  <c r="BK9" i="28"/>
  <c r="BJ9" i="28"/>
  <c r="AI9" i="28"/>
  <c r="W9" i="28"/>
  <c r="BL9" i="28" s="1"/>
  <c r="BJ8" i="28"/>
  <c r="BI8" i="28"/>
  <c r="BI7" i="28" s="1"/>
  <c r="BH8" i="28"/>
  <c r="BH7" i="28" s="1"/>
  <c r="BG8" i="28"/>
  <c r="BF8" i="28"/>
  <c r="BE8" i="28"/>
  <c r="BE7" i="28" s="1"/>
  <c r="BD8" i="28"/>
  <c r="BD7" i="28" s="1"/>
  <c r="BC8" i="28"/>
  <c r="BB8" i="28"/>
  <c r="BA8" i="28"/>
  <c r="BA7" i="28" s="1"/>
  <c r="AZ8" i="28"/>
  <c r="AZ7" i="28" s="1"/>
  <c r="AY8" i="28"/>
  <c r="AX8" i="28"/>
  <c r="AW8" i="28"/>
  <c r="AW7" i="28" s="1"/>
  <c r="AV8" i="28"/>
  <c r="AV7" i="28" s="1"/>
  <c r="AU8" i="28"/>
  <c r="AT8" i="28"/>
  <c r="AS8" i="28"/>
  <c r="AS7" i="28" s="1"/>
  <c r="AR8" i="28"/>
  <c r="AR7" i="28" s="1"/>
  <c r="AQ8" i="28"/>
  <c r="AP8" i="28"/>
  <c r="AO8" i="28"/>
  <c r="AO7" i="28" s="1"/>
  <c r="AN8" i="28"/>
  <c r="AN7" i="28" s="1"/>
  <c r="AM8" i="28"/>
  <c r="AL8" i="28"/>
  <c r="AK8" i="28"/>
  <c r="AK7" i="28" s="1"/>
  <c r="AJ8" i="28"/>
  <c r="AJ7" i="28" s="1"/>
  <c r="AI8" i="28"/>
  <c r="BK8" i="28" s="1"/>
  <c r="AH8" i="28"/>
  <c r="AE8" i="28"/>
  <c r="AE7" i="28" s="1"/>
  <c r="AD8" i="28"/>
  <c r="AD7" i="28" s="1"/>
  <c r="AC8" i="28"/>
  <c r="AB8" i="28"/>
  <c r="AA8" i="28"/>
  <c r="AA7" i="28" s="1"/>
  <c r="Z8" i="28"/>
  <c r="Z7" i="28" s="1"/>
  <c r="Y8" i="28"/>
  <c r="X8" i="28"/>
  <c r="W8" i="28"/>
  <c r="BL8" i="28" s="1"/>
  <c r="V8" i="28"/>
  <c r="V7" i="28" s="1"/>
  <c r="U8" i="28"/>
  <c r="T8" i="28"/>
  <c r="S8" i="28"/>
  <c r="S7" i="28" s="1"/>
  <c r="S3" i="28" s="1"/>
  <c r="R8" i="28"/>
  <c r="R7" i="28" s="1"/>
  <c r="Q8" i="28"/>
  <c r="P8" i="28"/>
  <c r="O8" i="28"/>
  <c r="O7" i="28" s="1"/>
  <c r="N8" i="28"/>
  <c r="N7" i="28" s="1"/>
  <c r="M8" i="28"/>
  <c r="L8" i="28"/>
  <c r="K8" i="28"/>
  <c r="K7" i="28" s="1"/>
  <c r="J8" i="28"/>
  <c r="J7" i="28" s="1"/>
  <c r="I8" i="28"/>
  <c r="H8" i="28"/>
  <c r="G8" i="28"/>
  <c r="G7" i="28" s="1"/>
  <c r="F8" i="28"/>
  <c r="F7" i="28" s="1"/>
  <c r="E8" i="28"/>
  <c r="D8" i="28"/>
  <c r="C8" i="28"/>
  <c r="C7" i="28" s="1"/>
  <c r="C3" i="28" s="1"/>
  <c r="B8" i="28"/>
  <c r="B7" i="28" s="1"/>
  <c r="BJ7" i="28"/>
  <c r="BG7" i="28"/>
  <c r="BF7" i="28"/>
  <c r="BC7" i="28"/>
  <c r="BB7" i="28"/>
  <c r="BB3" i="28" s="1"/>
  <c r="AY7" i="28"/>
  <c r="AX7" i="28"/>
  <c r="AU7" i="28"/>
  <c r="AT7" i="28"/>
  <c r="AQ7" i="28"/>
  <c r="AP7" i="28"/>
  <c r="AP3" i="28" s="1"/>
  <c r="AM7" i="28"/>
  <c r="AL7" i="28"/>
  <c r="AL3" i="28" s="1"/>
  <c r="AI7" i="28"/>
  <c r="BK7" i="28" s="1"/>
  <c r="AH7" i="28"/>
  <c r="AC7" i="28"/>
  <c r="AB7" i="28"/>
  <c r="Y7" i="28"/>
  <c r="X7" i="28"/>
  <c r="X3" i="28" s="1"/>
  <c r="U7" i="28"/>
  <c r="T7" i="28"/>
  <c r="T3" i="28" s="1"/>
  <c r="Q7" i="28"/>
  <c r="P7" i="28"/>
  <c r="P3" i="28" s="1"/>
  <c r="M7" i="28"/>
  <c r="L7" i="28"/>
  <c r="L3" i="28" s="1"/>
  <c r="I7" i="28"/>
  <c r="H7" i="28"/>
  <c r="H3" i="28" s="1"/>
  <c r="E7" i="28"/>
  <c r="D7" i="28"/>
  <c r="D3" i="28" s="1"/>
  <c r="BK6" i="28"/>
  <c r="BJ6" i="28"/>
  <c r="BJ5" i="28" s="1"/>
  <c r="BJ4" i="28" s="1"/>
  <c r="AI6" i="28"/>
  <c r="W6" i="28"/>
  <c r="BL6" i="28" s="1"/>
  <c r="BI5" i="28"/>
  <c r="BH5" i="28"/>
  <c r="BH4" i="28" s="1"/>
  <c r="BG5" i="28"/>
  <c r="BG4" i="28" s="1"/>
  <c r="BF5" i="28"/>
  <c r="BE5" i="28"/>
  <c r="BD5" i="28"/>
  <c r="BD4" i="28" s="1"/>
  <c r="BC5" i="28"/>
  <c r="BC4" i="28" s="1"/>
  <c r="BC3" i="28" s="1"/>
  <c r="BC2" i="28" s="1"/>
  <c r="BB5" i="28"/>
  <c r="BA5" i="28"/>
  <c r="AZ5" i="28"/>
  <c r="BL5" i="28" s="1"/>
  <c r="AY5" i="28"/>
  <c r="AY4" i="28" s="1"/>
  <c r="AY3" i="28" s="1"/>
  <c r="AY2" i="28" s="1"/>
  <c r="AX5" i="28"/>
  <c r="AW5" i="28"/>
  <c r="AV5" i="28"/>
  <c r="AV4" i="28" s="1"/>
  <c r="AU5" i="28"/>
  <c r="AU4" i="28" s="1"/>
  <c r="AU3" i="28" s="1"/>
  <c r="AU2" i="28" s="1"/>
  <c r="AT5" i="28"/>
  <c r="AS5" i="28"/>
  <c r="AR5" i="28"/>
  <c r="AR4" i="28" s="1"/>
  <c r="AQ5" i="28"/>
  <c r="AQ4" i="28" s="1"/>
  <c r="AQ3" i="28" s="1"/>
  <c r="AQ2" i="28" s="1"/>
  <c r="AP5" i="28"/>
  <c r="AO5" i="28"/>
  <c r="AN5" i="28"/>
  <c r="AN4" i="28" s="1"/>
  <c r="AM5" i="28"/>
  <c r="AM4" i="28" s="1"/>
  <c r="AM3" i="28" s="1"/>
  <c r="AM2" i="28" s="1"/>
  <c r="AL5" i="28"/>
  <c r="AK5" i="28"/>
  <c r="AJ5" i="28"/>
  <c r="AJ4" i="28" s="1"/>
  <c r="AI5" i="28"/>
  <c r="BK5" i="28" s="1"/>
  <c r="AH5" i="28"/>
  <c r="AE5" i="28"/>
  <c r="AD5" i="28"/>
  <c r="AD4" i="28" s="1"/>
  <c r="AC5" i="28"/>
  <c r="AC4" i="28" s="1"/>
  <c r="AC3" i="28" s="1"/>
  <c r="AC2" i="28" s="1"/>
  <c r="AB5" i="28"/>
  <c r="AA5" i="28"/>
  <c r="Z5" i="28"/>
  <c r="Z4" i="28" s="1"/>
  <c r="Y5" i="28"/>
  <c r="Y4" i="28" s="1"/>
  <c r="Y3" i="28" s="1"/>
  <c r="Y2" i="28" s="1"/>
  <c r="X5" i="28"/>
  <c r="W5" i="28"/>
  <c r="V5" i="28"/>
  <c r="V4" i="28" s="1"/>
  <c r="U5" i="28"/>
  <c r="U4" i="28" s="1"/>
  <c r="U3" i="28" s="1"/>
  <c r="U2" i="28" s="1"/>
  <c r="T5" i="28"/>
  <c r="S5" i="28"/>
  <c r="R5" i="28"/>
  <c r="R4" i="28" s="1"/>
  <c r="Q5" i="28"/>
  <c r="Q4" i="28" s="1"/>
  <c r="Q3" i="28" s="1"/>
  <c r="Q2" i="28" s="1"/>
  <c r="P5" i="28"/>
  <c r="O5" i="28"/>
  <c r="N5" i="28"/>
  <c r="N4" i="28" s="1"/>
  <c r="M5" i="28"/>
  <c r="M4" i="28" s="1"/>
  <c r="M3" i="28" s="1"/>
  <c r="M2" i="28" s="1"/>
  <c r="L5" i="28"/>
  <c r="K5" i="28"/>
  <c r="J5" i="28"/>
  <c r="J4" i="28" s="1"/>
  <c r="I5" i="28"/>
  <c r="I4" i="28" s="1"/>
  <c r="I3" i="28" s="1"/>
  <c r="I2" i="28" s="1"/>
  <c r="H5" i="28"/>
  <c r="G5" i="28"/>
  <c r="F5" i="28"/>
  <c r="F4" i="28" s="1"/>
  <c r="E5" i="28"/>
  <c r="E4" i="28" s="1"/>
  <c r="E3" i="28" s="1"/>
  <c r="E2" i="28" s="1"/>
  <c r="D5" i="28"/>
  <c r="C5" i="28"/>
  <c r="B5" i="28"/>
  <c r="B4" i="28" s="1"/>
  <c r="BI4" i="28"/>
  <c r="BI3" i="28" s="1"/>
  <c r="BI2" i="28" s="1"/>
  <c r="BI203" i="28" s="1"/>
  <c r="BF4" i="28"/>
  <c r="BF3" i="28" s="1"/>
  <c r="BE4" i="28"/>
  <c r="BE3" i="28" s="1"/>
  <c r="BE2" i="28" s="1"/>
  <c r="BB4" i="28"/>
  <c r="BA4" i="28"/>
  <c r="BA3" i="28" s="1"/>
  <c r="BA2" i="28" s="1"/>
  <c r="BA203" i="28" s="1"/>
  <c r="AX4" i="28"/>
  <c r="AX3" i="28" s="1"/>
  <c r="AW4" i="28"/>
  <c r="AW3" i="28" s="1"/>
  <c r="AW2" i="28" s="1"/>
  <c r="AT4" i="28"/>
  <c r="AT3" i="28" s="1"/>
  <c r="AS4" i="28"/>
  <c r="AS3" i="28" s="1"/>
  <c r="AS2" i="28" s="1"/>
  <c r="AS203" i="28" s="1"/>
  <c r="AP4" i="28"/>
  <c r="AO4" i="28"/>
  <c r="AL4" i="28"/>
  <c r="AK4" i="28"/>
  <c r="AK3" i="28" s="1"/>
  <c r="AK2" i="28" s="1"/>
  <c r="AK203" i="28" s="1"/>
  <c r="AH4" i="28"/>
  <c r="AH3" i="28" s="1"/>
  <c r="AE4" i="28"/>
  <c r="AE3" i="28" s="1"/>
  <c r="AB4" i="28"/>
  <c r="AA4" i="28"/>
  <c r="AA3" i="28" s="1"/>
  <c r="X4" i="28"/>
  <c r="W4" i="28"/>
  <c r="T4" i="28"/>
  <c r="S4" i="28"/>
  <c r="P4" i="28"/>
  <c r="O4" i="28"/>
  <c r="O3" i="28" s="1"/>
  <c r="L4" i="28"/>
  <c r="K4" i="28"/>
  <c r="H4" i="28"/>
  <c r="G4" i="28"/>
  <c r="G3" i="28" s="1"/>
  <c r="D4" i="28"/>
  <c r="C4" i="28"/>
  <c r="AP130" i="28"/>
  <c r="AP122" i="28" s="1"/>
  <c r="AP121" i="28" s="1"/>
  <c r="AT130" i="28"/>
  <c r="AT122" i="28" s="1"/>
  <c r="AT121" i="28" s="1"/>
  <c r="AX130" i="28"/>
  <c r="AX122" i="28" s="1"/>
  <c r="AX121" i="28" s="1"/>
  <c r="BB130" i="28"/>
  <c r="BB122" i="28"/>
  <c r="BB121" i="28" s="1"/>
  <c r="BF130" i="28"/>
  <c r="BF122" i="28"/>
  <c r="BF121" i="28" s="1"/>
  <c r="W131" i="28"/>
  <c r="BL131" i="28" s="1"/>
  <c r="BK135" i="28"/>
  <c r="G122" i="28"/>
  <c r="G121" i="28" s="1"/>
  <c r="BL132" i="28"/>
  <c r="BL140" i="28"/>
  <c r="O122" i="28"/>
  <c r="O121" i="28" s="1"/>
  <c r="AJ130" i="28"/>
  <c r="AJ122" i="28" s="1"/>
  <c r="AJ121" i="28" s="1"/>
  <c r="AN130" i="28"/>
  <c r="AN122" i="28"/>
  <c r="AN121" i="28" s="1"/>
  <c r="AR130" i="28"/>
  <c r="AR122" i="28" s="1"/>
  <c r="AR121" i="28" s="1"/>
  <c r="AV130" i="28"/>
  <c r="AV122" i="28" s="1"/>
  <c r="AV121" i="28" s="1"/>
  <c r="AZ130" i="28"/>
  <c r="AZ122" i="28" s="1"/>
  <c r="AZ121" i="28" s="1"/>
  <c r="BD130" i="28"/>
  <c r="BD122" i="28" s="1"/>
  <c r="BD121" i="28" s="1"/>
  <c r="BH130" i="28"/>
  <c r="BH122" i="28" s="1"/>
  <c r="BH121" i="28" s="1"/>
  <c r="AI131" i="28"/>
  <c r="BK139" i="28"/>
  <c r="BK131" i="28"/>
  <c r="AI130" i="28"/>
  <c r="BK132" i="28"/>
  <c r="BL137" i="28"/>
  <c r="W139" i="28"/>
  <c r="BL139" i="28" s="1"/>
  <c r="K122" i="28"/>
  <c r="K121" i="28"/>
  <c r="S122" i="28"/>
  <c r="S121" i="28" s="1"/>
  <c r="AQ122" i="28"/>
  <c r="AQ121" i="28"/>
  <c r="AY122" i="28"/>
  <c r="AY121" i="28" s="1"/>
  <c r="BG122" i="28"/>
  <c r="BG121" i="28"/>
  <c r="BK136" i="28"/>
  <c r="BK138" i="28"/>
  <c r="BK140" i="28"/>
  <c r="E122" i="28"/>
  <c r="E121" i="28" s="1"/>
  <c r="AA122" i="28"/>
  <c r="AA121" i="28"/>
  <c r="I122" i="28"/>
  <c r="I121" i="28" s="1"/>
  <c r="M122" i="28"/>
  <c r="M121" i="28"/>
  <c r="Q122" i="28"/>
  <c r="Q121" i="28" s="1"/>
  <c r="Z122" i="28"/>
  <c r="Z121" i="28"/>
  <c r="AD122" i="28"/>
  <c r="AD121" i="28"/>
  <c r="AH122" i="28"/>
  <c r="AH121" i="28" s="1"/>
  <c r="BL133" i="28"/>
  <c r="U122" i="28"/>
  <c r="U121" i="28"/>
  <c r="J122" i="28"/>
  <c r="J121" i="28" s="1"/>
  <c r="N122" i="28"/>
  <c r="N121" i="28"/>
  <c r="C122" i="28"/>
  <c r="C121" i="28" s="1"/>
  <c r="P122" i="28"/>
  <c r="P121" i="28"/>
  <c r="AE122" i="28"/>
  <c r="AE121" i="28" s="1"/>
  <c r="BK40" i="28"/>
  <c r="W153" i="28"/>
  <c r="BL155" i="28"/>
  <c r="AI154" i="28"/>
  <c r="AL157" i="28"/>
  <c r="AL156" i="28"/>
  <c r="AT157" i="28"/>
  <c r="AT156" i="28" s="1"/>
  <c r="BB157" i="28"/>
  <c r="BB156" i="28"/>
  <c r="I157" i="28"/>
  <c r="Q157" i="28"/>
  <c r="AO157" i="28"/>
  <c r="AW157" i="28"/>
  <c r="BE157" i="28"/>
  <c r="B157" i="28"/>
  <c r="B156" i="28" s="1"/>
  <c r="R157" i="28"/>
  <c r="R156" i="28"/>
  <c r="AH157" i="28"/>
  <c r="Y157" i="28"/>
  <c r="AG157" i="28"/>
  <c r="BK161" i="28"/>
  <c r="AI159" i="28"/>
  <c r="AX157" i="28"/>
  <c r="AX156" i="28" s="1"/>
  <c r="G157" i="28"/>
  <c r="G156" i="28"/>
  <c r="AM157" i="28"/>
  <c r="BC157" i="28"/>
  <c r="BK160" i="28"/>
  <c r="BK169" i="28"/>
  <c r="AI168" i="28"/>
  <c r="BL168" i="28"/>
  <c r="BL170" i="28"/>
  <c r="BK170" i="28"/>
  <c r="BL166" i="28"/>
  <c r="W167" i="28"/>
  <c r="C157" i="28"/>
  <c r="C156" i="28"/>
  <c r="S157" i="28"/>
  <c r="S156" i="28" s="1"/>
  <c r="AY157" i="28"/>
  <c r="H157" i="28"/>
  <c r="H156" i="28" s="1"/>
  <c r="L157" i="28"/>
  <c r="L156" i="28" s="1"/>
  <c r="P157" i="28"/>
  <c r="P156" i="28"/>
  <c r="X157" i="28"/>
  <c r="X156" i="28" s="1"/>
  <c r="AB157" i="28"/>
  <c r="AB156" i="28"/>
  <c r="AF157" i="28"/>
  <c r="AF156" i="28" s="1"/>
  <c r="AJ157" i="28"/>
  <c r="AJ156" i="28" s="1"/>
  <c r="AN157" i="28"/>
  <c r="AN156" i="28"/>
  <c r="AR157" i="28"/>
  <c r="AR156" i="28" s="1"/>
  <c r="AV157" i="28"/>
  <c r="AV156" i="28" s="1"/>
  <c r="AZ157" i="28"/>
  <c r="AZ156" i="28"/>
  <c r="BD157" i="28"/>
  <c r="BD156" i="28" s="1"/>
  <c r="BH157" i="28"/>
  <c r="BH156" i="28"/>
  <c r="BL160" i="28"/>
  <c r="BL161" i="28"/>
  <c r="BK13" i="28"/>
  <c r="BL12" i="28"/>
  <c r="AI11" i="28"/>
  <c r="AI10" i="28"/>
  <c r="BL13" i="28"/>
  <c r="W10" i="28"/>
  <c r="E9" i="25"/>
  <c r="E8" i="25" s="1"/>
  <c r="AE19" i="6"/>
  <c r="W130" i="28"/>
  <c r="AI153" i="28"/>
  <c r="BK154" i="28"/>
  <c r="BL153" i="28"/>
  <c r="BL154" i="28"/>
  <c r="W157" i="28"/>
  <c r="AI167" i="28"/>
  <c r="BK167" i="28"/>
  <c r="BK168" i="28"/>
  <c r="AI158" i="28"/>
  <c r="BK159" i="28"/>
  <c r="BL159" i="28"/>
  <c r="BL11" i="28"/>
  <c r="BK11" i="28"/>
  <c r="BL10" i="28"/>
  <c r="BK153" i="28"/>
  <c r="BK158" i="28"/>
  <c r="BL158" i="28"/>
  <c r="BL167" i="28"/>
  <c r="AI204" i="28" l="1"/>
  <c r="AZ204" i="28"/>
  <c r="B81" i="22"/>
  <c r="Z291" i="6"/>
  <c r="AF291" i="6"/>
  <c r="AT291" i="6"/>
  <c r="B90" i="24"/>
  <c r="C60" i="22"/>
  <c r="I60" i="22" s="1"/>
  <c r="D60" i="27" s="1"/>
  <c r="AE47" i="6"/>
  <c r="BA47" i="6" s="1"/>
  <c r="C54" i="22"/>
  <c r="C53" i="22" s="1"/>
  <c r="C52" i="22" s="1"/>
  <c r="C35" i="25"/>
  <c r="C61" i="23"/>
  <c r="C58" i="23" s="1"/>
  <c r="C55" i="23" s="1"/>
  <c r="AE217" i="6"/>
  <c r="BA217" i="6" s="1"/>
  <c r="AE68" i="6"/>
  <c r="BA68" i="6" s="1"/>
  <c r="AE133" i="6"/>
  <c r="BA133" i="6" s="1"/>
  <c r="AE192" i="6"/>
  <c r="BA192" i="6" s="1"/>
  <c r="D5" i="25"/>
  <c r="D4" i="25" s="1"/>
  <c r="D3" i="25" s="1"/>
  <c r="AE45" i="6"/>
  <c r="BA45" i="6" s="1"/>
  <c r="AE70" i="6"/>
  <c r="BA70" i="6" s="1"/>
  <c r="AE80" i="6"/>
  <c r="BA80" i="6" s="1"/>
  <c r="C44" i="25"/>
  <c r="B81" i="25"/>
  <c r="B90" i="25"/>
  <c r="E30" i="25"/>
  <c r="I30" i="25" s="1"/>
  <c r="C30" i="27" s="1"/>
  <c r="C39" i="25"/>
  <c r="I39" i="25" s="1"/>
  <c r="C39" i="27" s="1"/>
  <c r="X26" i="6"/>
  <c r="E66" i="23"/>
  <c r="F27" i="24"/>
  <c r="H34" i="24"/>
  <c r="H33" i="24" s="1"/>
  <c r="F15" i="23"/>
  <c r="H15" i="23"/>
  <c r="F24" i="23"/>
  <c r="C27" i="23"/>
  <c r="G27" i="23"/>
  <c r="F34" i="23"/>
  <c r="F33" i="23" s="1"/>
  <c r="D34" i="23"/>
  <c r="D33" i="23" s="1"/>
  <c r="F38" i="23"/>
  <c r="F37" i="23" s="1"/>
  <c r="E42" i="23"/>
  <c r="E41" i="23" s="1"/>
  <c r="G38" i="25"/>
  <c r="G37" i="25" s="1"/>
  <c r="D38" i="25"/>
  <c r="D37" i="25" s="1"/>
  <c r="F106" i="25"/>
  <c r="F105" i="25" s="1"/>
  <c r="F24" i="24"/>
  <c r="H38" i="24"/>
  <c r="H37" i="24" s="1"/>
  <c r="I46" i="24"/>
  <c r="E46" i="27" s="1"/>
  <c r="D66" i="23"/>
  <c r="H90" i="23"/>
  <c r="C106" i="23"/>
  <c r="C105" i="23" s="1"/>
  <c r="G106" i="23"/>
  <c r="G105" i="23" s="1"/>
  <c r="BA19" i="6"/>
  <c r="BA11" i="6"/>
  <c r="BA18" i="6"/>
  <c r="BA22" i="6"/>
  <c r="BA30" i="6"/>
  <c r="BA52" i="6"/>
  <c r="BA87" i="6"/>
  <c r="BA96" i="6"/>
  <c r="BA109" i="6"/>
  <c r="BA111" i="6"/>
  <c r="BA122" i="6"/>
  <c r="BA132" i="6"/>
  <c r="BA145" i="6"/>
  <c r="BA161" i="6"/>
  <c r="BA167" i="6"/>
  <c r="BA168" i="6"/>
  <c r="BA173" i="6"/>
  <c r="BA220" i="6"/>
  <c r="BA226" i="6"/>
  <c r="BA227" i="6"/>
  <c r="BA246" i="6"/>
  <c r="BA247" i="6"/>
  <c r="BA248" i="6"/>
  <c r="BA251" i="6"/>
  <c r="BA262" i="6"/>
  <c r="BA264" i="6"/>
  <c r="BA265" i="6"/>
  <c r="BA266" i="6"/>
  <c r="BA268" i="6"/>
  <c r="BA275" i="6"/>
  <c r="BA278" i="6"/>
  <c r="BA285" i="6"/>
  <c r="BA288" i="6"/>
  <c r="F24" i="25"/>
  <c r="G66" i="25"/>
  <c r="G69" i="25"/>
  <c r="E69" i="25"/>
  <c r="I18" i="22"/>
  <c r="D18" i="27" s="1"/>
  <c r="G24" i="22"/>
  <c r="E90" i="22"/>
  <c r="I7" i="24"/>
  <c r="E7" i="27" s="1"/>
  <c r="E6" i="27" s="1"/>
  <c r="BA157" i="6"/>
  <c r="BA184" i="6"/>
  <c r="I25" i="24"/>
  <c r="E25" i="27" s="1"/>
  <c r="I44" i="24"/>
  <c r="E44" i="27" s="1"/>
  <c r="I63" i="23"/>
  <c r="I62" i="23" s="1"/>
  <c r="H106" i="25"/>
  <c r="H105" i="25" s="1"/>
  <c r="E15" i="22"/>
  <c r="C15" i="22"/>
  <c r="G15" i="22"/>
  <c r="D20" i="22"/>
  <c r="H20" i="22"/>
  <c r="F20" i="22"/>
  <c r="E24" i="22"/>
  <c r="F27" i="22"/>
  <c r="D27" i="22"/>
  <c r="H27" i="22"/>
  <c r="E34" i="22"/>
  <c r="E33" i="22" s="1"/>
  <c r="C34" i="22"/>
  <c r="C33" i="22" s="1"/>
  <c r="G34" i="22"/>
  <c r="G33" i="22" s="1"/>
  <c r="G38" i="22"/>
  <c r="G37" i="22" s="1"/>
  <c r="E38" i="22"/>
  <c r="E37" i="22" s="1"/>
  <c r="F42" i="22"/>
  <c r="F41" i="22" s="1"/>
  <c r="H42" i="22"/>
  <c r="H41" i="22" s="1"/>
  <c r="D58" i="22"/>
  <c r="H58" i="22"/>
  <c r="H55" i="22" s="1"/>
  <c r="H66" i="22"/>
  <c r="F66" i="22"/>
  <c r="G69" i="22"/>
  <c r="E69" i="22"/>
  <c r="H15" i="24"/>
  <c r="I68" i="23"/>
  <c r="F68" i="27" s="1"/>
  <c r="BA23" i="6"/>
  <c r="BA130" i="6"/>
  <c r="BA211" i="6"/>
  <c r="E24" i="25"/>
  <c r="H81" i="22"/>
  <c r="D90" i="22"/>
  <c r="C106" i="22"/>
  <c r="C105" i="22" s="1"/>
  <c r="G106" i="22"/>
  <c r="G105" i="22" s="1"/>
  <c r="I16" i="24"/>
  <c r="E16" i="27" s="1"/>
  <c r="C15" i="24"/>
  <c r="G15" i="24"/>
  <c r="H20" i="24"/>
  <c r="F20" i="24"/>
  <c r="C24" i="24"/>
  <c r="G24" i="24"/>
  <c r="E24" i="24"/>
  <c r="D27" i="24"/>
  <c r="H27" i="24"/>
  <c r="I31" i="24"/>
  <c r="E31" i="27" s="1"/>
  <c r="C38" i="24"/>
  <c r="C37" i="24" s="1"/>
  <c r="G38" i="24"/>
  <c r="G37" i="24" s="1"/>
  <c r="E38" i="24"/>
  <c r="E37" i="24" s="1"/>
  <c r="E42" i="24"/>
  <c r="E41" i="24" s="1"/>
  <c r="C42" i="24"/>
  <c r="C41" i="24" s="1"/>
  <c r="G42" i="24"/>
  <c r="G41" i="24" s="1"/>
  <c r="C106" i="24"/>
  <c r="C105" i="24" s="1"/>
  <c r="G106" i="24"/>
  <c r="G105" i="24" s="1"/>
  <c r="I108" i="24"/>
  <c r="E108" i="27" s="1"/>
  <c r="F3" i="23"/>
  <c r="I16" i="23"/>
  <c r="F16" i="27" s="1"/>
  <c r="G15" i="23"/>
  <c r="I22" i="23"/>
  <c r="F22" i="27" s="1"/>
  <c r="I25" i="23"/>
  <c r="F25" i="27" s="1"/>
  <c r="I29" i="23"/>
  <c r="F29" i="27" s="1"/>
  <c r="C38" i="23"/>
  <c r="C37" i="23" s="1"/>
  <c r="H42" i="23"/>
  <c r="H41" i="23" s="1"/>
  <c r="I60" i="23"/>
  <c r="F60" i="27" s="1"/>
  <c r="I67" i="23"/>
  <c r="F67" i="27" s="1"/>
  <c r="H66" i="23"/>
  <c r="I70" i="23"/>
  <c r="F70" i="27" s="1"/>
  <c r="G69" i="23"/>
  <c r="E69" i="23"/>
  <c r="I101" i="23"/>
  <c r="F101" i="27" s="1"/>
  <c r="F100" i="27" s="1"/>
  <c r="F99" i="27" s="1"/>
  <c r="I85" i="24"/>
  <c r="I84" i="24" s="1"/>
  <c r="BA115" i="6"/>
  <c r="BA274" i="6"/>
  <c r="I18" i="25"/>
  <c r="C18" i="27" s="1"/>
  <c r="E42" i="25"/>
  <c r="E41" i="25" s="1"/>
  <c r="I48" i="25"/>
  <c r="C48" i="27" s="1"/>
  <c r="E58" i="25"/>
  <c r="E55" i="25" s="1"/>
  <c r="I16" i="22"/>
  <c r="D16" i="27" s="1"/>
  <c r="F24" i="22"/>
  <c r="D24" i="22"/>
  <c r="H24" i="22"/>
  <c r="C27" i="22"/>
  <c r="G27" i="22"/>
  <c r="D34" i="22"/>
  <c r="D33" i="22" s="1"/>
  <c r="F38" i="22"/>
  <c r="F37" i="22" s="1"/>
  <c r="D38" i="22"/>
  <c r="D37" i="22" s="1"/>
  <c r="C42" i="22"/>
  <c r="C41" i="22" s="1"/>
  <c r="C66" i="22"/>
  <c r="G66" i="22"/>
  <c r="I68" i="22"/>
  <c r="D68" i="27" s="1"/>
  <c r="D69" i="22"/>
  <c r="H90" i="22"/>
  <c r="E20" i="24"/>
  <c r="G20" i="24"/>
  <c r="I30" i="24"/>
  <c r="E30" i="27" s="1"/>
  <c r="E34" i="24"/>
  <c r="E33" i="24" s="1"/>
  <c r="D42" i="24"/>
  <c r="D41" i="24" s="1"/>
  <c r="C66" i="24"/>
  <c r="D90" i="24"/>
  <c r="D106" i="24"/>
  <c r="D105" i="24" s="1"/>
  <c r="F106" i="24"/>
  <c r="F105" i="24" s="1"/>
  <c r="D15" i="23"/>
  <c r="C20" i="23"/>
  <c r="G20" i="23"/>
  <c r="E20" i="23"/>
  <c r="D24" i="23"/>
  <c r="H24" i="23"/>
  <c r="E27" i="23"/>
  <c r="H34" i="23"/>
  <c r="H33" i="23" s="1"/>
  <c r="D38" i="23"/>
  <c r="D37" i="23" s="1"/>
  <c r="H38" i="23"/>
  <c r="H37" i="23" s="1"/>
  <c r="C42" i="23"/>
  <c r="C41" i="23" s="1"/>
  <c r="G42" i="23"/>
  <c r="G41" i="23" s="1"/>
  <c r="C66" i="23"/>
  <c r="H69" i="23"/>
  <c r="F69" i="23"/>
  <c r="I92" i="24"/>
  <c r="C69" i="23"/>
  <c r="I26" i="24"/>
  <c r="E26" i="27" s="1"/>
  <c r="I83" i="24"/>
  <c r="E83" i="27" s="1"/>
  <c r="E82" i="27" s="1"/>
  <c r="I89" i="24"/>
  <c r="E89" i="27" s="1"/>
  <c r="E88" i="27" s="1"/>
  <c r="I29" i="24"/>
  <c r="E29" i="27" s="1"/>
  <c r="I71" i="23"/>
  <c r="F71" i="27" s="1"/>
  <c r="I54" i="23"/>
  <c r="F54" i="27" s="1"/>
  <c r="F53" i="27" s="1"/>
  <c r="F52" i="27" s="1"/>
  <c r="F27" i="23"/>
  <c r="E15" i="24"/>
  <c r="I85" i="23"/>
  <c r="F85" i="27" s="1"/>
  <c r="F84" i="27" s="1"/>
  <c r="I101" i="22"/>
  <c r="I100" i="22" s="1"/>
  <c r="I99" i="22" s="1"/>
  <c r="I63" i="24"/>
  <c r="I62" i="24" s="1"/>
  <c r="I94" i="22"/>
  <c r="I93" i="22" s="1"/>
  <c r="I7" i="25"/>
  <c r="I6" i="25" s="1"/>
  <c r="C90" i="25"/>
  <c r="BA13" i="6"/>
  <c r="BA14" i="6"/>
  <c r="BA26" i="6"/>
  <c r="BA62" i="6"/>
  <c r="BA72" i="6"/>
  <c r="BA98" i="6"/>
  <c r="BA148" i="6"/>
  <c r="BA158" i="6"/>
  <c r="BA176" i="6"/>
  <c r="BA190" i="6"/>
  <c r="BA234" i="6"/>
  <c r="BA236" i="6"/>
  <c r="BA252" i="6"/>
  <c r="BA255" i="6"/>
  <c r="BA257" i="6"/>
  <c r="BA263" i="6"/>
  <c r="BA279" i="6"/>
  <c r="BA282" i="6"/>
  <c r="BA284" i="6"/>
  <c r="H90" i="24"/>
  <c r="I92" i="22"/>
  <c r="D92" i="27" s="1"/>
  <c r="D91" i="27" s="1"/>
  <c r="I89" i="23"/>
  <c r="I39" i="24"/>
  <c r="E39" i="27" s="1"/>
  <c r="I89" i="22"/>
  <c r="D89" i="27" s="1"/>
  <c r="D88" i="27" s="1"/>
  <c r="I43" i="24"/>
  <c r="E43" i="27" s="1"/>
  <c r="D15" i="24"/>
  <c r="I18" i="24"/>
  <c r="E18" i="27" s="1"/>
  <c r="G27" i="24"/>
  <c r="G34" i="24"/>
  <c r="G33" i="24" s="1"/>
  <c r="H42" i="24"/>
  <c r="H41" i="24" s="1"/>
  <c r="F42" i="24"/>
  <c r="F41" i="24" s="1"/>
  <c r="I45" i="24"/>
  <c r="E45" i="27" s="1"/>
  <c r="I48" i="24"/>
  <c r="E48" i="27" s="1"/>
  <c r="G90" i="24"/>
  <c r="G66" i="23"/>
  <c r="D69" i="23"/>
  <c r="E106" i="24"/>
  <c r="E105" i="24" s="1"/>
  <c r="I96" i="25"/>
  <c r="C96" i="27" s="1"/>
  <c r="C95" i="27" s="1"/>
  <c r="I87" i="22"/>
  <c r="D87" i="27" s="1"/>
  <c r="D86" i="27" s="1"/>
  <c r="I98" i="25"/>
  <c r="I40" i="23"/>
  <c r="F40" i="27" s="1"/>
  <c r="D82" i="23"/>
  <c r="D81" i="23" s="1"/>
  <c r="I83" i="23"/>
  <c r="F83" i="27" s="1"/>
  <c r="F82" i="27" s="1"/>
  <c r="F74" i="23"/>
  <c r="I75" i="23"/>
  <c r="F75" i="27" s="1"/>
  <c r="F74" i="27" s="1"/>
  <c r="E3" i="22"/>
  <c r="I9" i="22"/>
  <c r="I8" i="22" s="1"/>
  <c r="G3" i="22"/>
  <c r="I31" i="22"/>
  <c r="D31" i="27" s="1"/>
  <c r="I45" i="22"/>
  <c r="D45" i="27" s="1"/>
  <c r="I46" i="22"/>
  <c r="D46" i="27" s="1"/>
  <c r="I47" i="22"/>
  <c r="D47" i="27" s="1"/>
  <c r="I48" i="22"/>
  <c r="D48" i="27" s="1"/>
  <c r="I49" i="22"/>
  <c r="D49" i="27" s="1"/>
  <c r="I70" i="22"/>
  <c r="D70" i="27" s="1"/>
  <c r="H3" i="24"/>
  <c r="I19" i="24"/>
  <c r="E19" i="27" s="1"/>
  <c r="I21" i="24"/>
  <c r="E21" i="27" s="1"/>
  <c r="I28" i="24"/>
  <c r="E28" i="27" s="1"/>
  <c r="I35" i="24"/>
  <c r="E35" i="27" s="1"/>
  <c r="I47" i="24"/>
  <c r="E47" i="27" s="1"/>
  <c r="I50" i="24"/>
  <c r="E50" i="27" s="1"/>
  <c r="I51" i="24"/>
  <c r="E51" i="27" s="1"/>
  <c r="G81" i="24"/>
  <c r="F81" i="24"/>
  <c r="G3" i="23"/>
  <c r="G106" i="25"/>
  <c r="G105" i="25" s="1"/>
  <c r="E106" i="25"/>
  <c r="E105" i="25" s="1"/>
  <c r="H15" i="22"/>
  <c r="E27" i="22"/>
  <c r="F34" i="22"/>
  <c r="F33" i="22" s="1"/>
  <c r="E42" i="22"/>
  <c r="E41" i="22" s="1"/>
  <c r="E58" i="22"/>
  <c r="E55" i="22" s="1"/>
  <c r="E66" i="22"/>
  <c r="H69" i="22"/>
  <c r="F69" i="22"/>
  <c r="F106" i="22"/>
  <c r="F105" i="22" s="1"/>
  <c r="D106" i="22"/>
  <c r="D105" i="22" s="1"/>
  <c r="H106" i="22"/>
  <c r="H105" i="22" s="1"/>
  <c r="G66" i="24"/>
  <c r="F69" i="24"/>
  <c r="D69" i="24"/>
  <c r="E15" i="23"/>
  <c r="C15" i="23"/>
  <c r="I18" i="23"/>
  <c r="F18" i="27" s="1"/>
  <c r="I19" i="23"/>
  <c r="F19" i="27" s="1"/>
  <c r="D20" i="23"/>
  <c r="H20" i="23"/>
  <c r="F20" i="23"/>
  <c r="C24" i="23"/>
  <c r="G24" i="23"/>
  <c r="D27" i="23"/>
  <c r="I30" i="23"/>
  <c r="F30" i="27" s="1"/>
  <c r="I31" i="23"/>
  <c r="F31" i="27" s="1"/>
  <c r="E34" i="23"/>
  <c r="E33" i="23" s="1"/>
  <c r="I36" i="23"/>
  <c r="F36" i="27" s="1"/>
  <c r="G34" i="23"/>
  <c r="G33" i="23" s="1"/>
  <c r="I39" i="23"/>
  <c r="F39" i="27" s="1"/>
  <c r="G38" i="23"/>
  <c r="G37" i="23" s="1"/>
  <c r="I43" i="23"/>
  <c r="F43" i="27" s="1"/>
  <c r="D42" i="23"/>
  <c r="D41" i="23" s="1"/>
  <c r="I45" i="23"/>
  <c r="F45" i="27" s="1"/>
  <c r="I46" i="23"/>
  <c r="F46" i="27" s="1"/>
  <c r="I47" i="23"/>
  <c r="F47" i="27" s="1"/>
  <c r="I48" i="23"/>
  <c r="F48" i="27" s="1"/>
  <c r="I50" i="23"/>
  <c r="F50" i="27" s="1"/>
  <c r="I51" i="23"/>
  <c r="F51" i="27" s="1"/>
  <c r="G58" i="23"/>
  <c r="G55" i="23" s="1"/>
  <c r="G81" i="23"/>
  <c r="E90" i="23"/>
  <c r="D106" i="23"/>
  <c r="D105" i="23" s="1"/>
  <c r="H106" i="23"/>
  <c r="H105" i="23" s="1"/>
  <c r="F106" i="23"/>
  <c r="F105" i="23" s="1"/>
  <c r="BA27" i="6"/>
  <c r="BA28" i="6"/>
  <c r="BA48" i="6"/>
  <c r="BA50" i="6"/>
  <c r="BA57" i="6"/>
  <c r="BA60" i="6"/>
  <c r="BA84" i="6"/>
  <c r="BA104" i="6"/>
  <c r="D42" i="25"/>
  <c r="D41" i="25" s="1"/>
  <c r="BA112" i="6"/>
  <c r="BA121" i="6"/>
  <c r="BA124" i="6"/>
  <c r="BA146" i="6"/>
  <c r="BA149" i="6"/>
  <c r="BA151" i="6"/>
  <c r="BA153" i="6"/>
  <c r="BA162" i="6"/>
  <c r="BA166" i="6"/>
  <c r="BA178" i="6"/>
  <c r="BA181" i="6"/>
  <c r="BA185" i="6"/>
  <c r="BA187" i="6"/>
  <c r="BA191" i="6"/>
  <c r="BA197" i="6"/>
  <c r="BA199" i="6"/>
  <c r="BA200" i="6"/>
  <c r="BA213" i="6"/>
  <c r="BA214" i="6"/>
  <c r="BA215" i="6"/>
  <c r="BA239" i="6"/>
  <c r="BA241" i="6"/>
  <c r="BA242" i="6"/>
  <c r="BA253" i="6"/>
  <c r="BA254" i="6"/>
  <c r="BA256" i="6"/>
  <c r="BA258" i="6"/>
  <c r="BA259" i="6"/>
  <c r="BA260" i="6"/>
  <c r="BA261" i="6"/>
  <c r="BA267" i="6"/>
  <c r="BA272" i="6"/>
  <c r="BA276" i="6"/>
  <c r="BA280" i="6"/>
  <c r="BA281" i="6"/>
  <c r="BA286" i="6"/>
  <c r="BA289" i="6"/>
  <c r="BA290" i="6"/>
  <c r="H3" i="25"/>
  <c r="F3" i="25"/>
  <c r="F15" i="25"/>
  <c r="D15" i="25"/>
  <c r="H15" i="25"/>
  <c r="E20" i="25"/>
  <c r="C20" i="25"/>
  <c r="G20" i="25"/>
  <c r="I25" i="25"/>
  <c r="C25" i="27" s="1"/>
  <c r="H24" i="25"/>
  <c r="C27" i="25"/>
  <c r="G27" i="25"/>
  <c r="H34" i="25"/>
  <c r="H33" i="25" s="1"/>
  <c r="H42" i="25"/>
  <c r="H41" i="25" s="1"/>
  <c r="D58" i="25"/>
  <c r="D55" i="25" s="1"/>
  <c r="H58" i="25"/>
  <c r="H55" i="25" s="1"/>
  <c r="D42" i="22"/>
  <c r="D41" i="22" s="1"/>
  <c r="I44" i="22"/>
  <c r="D44" i="27" s="1"/>
  <c r="D66" i="22"/>
  <c r="I67" i="22"/>
  <c r="D67" i="27" s="1"/>
  <c r="E106" i="22"/>
  <c r="E105" i="22" s="1"/>
  <c r="I107" i="22"/>
  <c r="D4" i="24"/>
  <c r="D3" i="24" s="1"/>
  <c r="I5" i="24"/>
  <c r="E5" i="27" s="1"/>
  <c r="E4" i="27" s="1"/>
  <c r="G95" i="23"/>
  <c r="G90" i="23" s="1"/>
  <c r="I96" i="23"/>
  <c r="I95" i="23" s="1"/>
  <c r="F81" i="22"/>
  <c r="C69" i="22"/>
  <c r="I87" i="25"/>
  <c r="I86" i="25" s="1"/>
  <c r="I96" i="22"/>
  <c r="I35" i="23"/>
  <c r="F35" i="27" s="1"/>
  <c r="I17" i="23"/>
  <c r="F17" i="27" s="1"/>
  <c r="I61" i="22"/>
  <c r="D61" i="27" s="1"/>
  <c r="H81" i="23"/>
  <c r="F90" i="23"/>
  <c r="F84" i="25"/>
  <c r="F81" i="25" s="1"/>
  <c r="I85" i="25"/>
  <c r="I89" i="25"/>
  <c r="I88" i="25" s="1"/>
  <c r="C88" i="25"/>
  <c r="C81" i="25" s="1"/>
  <c r="D106" i="25"/>
  <c r="D105" i="25" s="1"/>
  <c r="I108" i="25"/>
  <c r="C108" i="27" s="1"/>
  <c r="I39" i="22"/>
  <c r="D39" i="27" s="1"/>
  <c r="C38" i="22"/>
  <c r="C37" i="22" s="1"/>
  <c r="I59" i="22"/>
  <c r="D59" i="27" s="1"/>
  <c r="F58" i="22"/>
  <c r="F55" i="22" s="1"/>
  <c r="D76" i="22"/>
  <c r="I77" i="22"/>
  <c r="D77" i="27" s="1"/>
  <c r="D76" i="27" s="1"/>
  <c r="E82" i="22"/>
  <c r="E81" i="22" s="1"/>
  <c r="I83" i="22"/>
  <c r="D83" i="27" s="1"/>
  <c r="D82" i="27" s="1"/>
  <c r="D103" i="22"/>
  <c r="D102" i="22" s="1"/>
  <c r="I104" i="22"/>
  <c r="E106" i="23"/>
  <c r="E105" i="23" s="1"/>
  <c r="I108" i="23"/>
  <c r="F108" i="27" s="1"/>
  <c r="I92" i="25"/>
  <c r="I91" i="25" s="1"/>
  <c r="I63" i="22"/>
  <c r="D63" i="27" s="1"/>
  <c r="D62" i="27" s="1"/>
  <c r="E76" i="25"/>
  <c r="I77" i="25"/>
  <c r="I76" i="25" s="1"/>
  <c r="I107" i="25"/>
  <c r="C107" i="27" s="1"/>
  <c r="I22" i="22"/>
  <c r="D22" i="27" s="1"/>
  <c r="F90" i="22"/>
  <c r="D12" i="23"/>
  <c r="I13" i="23"/>
  <c r="E24" i="23"/>
  <c r="I26" i="23"/>
  <c r="F26" i="27" s="1"/>
  <c r="F56" i="23"/>
  <c r="I57" i="23"/>
  <c r="I104" i="23"/>
  <c r="F104" i="27" s="1"/>
  <c r="F103" i="27" s="1"/>
  <c r="F102" i="27" s="1"/>
  <c r="F42" i="23"/>
  <c r="F41" i="23" s="1"/>
  <c r="I36" i="22"/>
  <c r="D36" i="27" s="1"/>
  <c r="C8" i="22"/>
  <c r="C3" i="22" s="1"/>
  <c r="I98" i="22"/>
  <c r="I71" i="22"/>
  <c r="D71" i="27" s="1"/>
  <c r="I21" i="23"/>
  <c r="F21" i="27" s="1"/>
  <c r="I17" i="22"/>
  <c r="D17" i="27" s="1"/>
  <c r="I5" i="22"/>
  <c r="I108" i="22"/>
  <c r="D108" i="27" s="1"/>
  <c r="C6" i="23"/>
  <c r="I7" i="23"/>
  <c r="H3" i="23"/>
  <c r="I9" i="25"/>
  <c r="C9" i="27" s="1"/>
  <c r="C8" i="27" s="1"/>
  <c r="C81" i="24"/>
  <c r="D20" i="24"/>
  <c r="I63" i="25"/>
  <c r="D34" i="24"/>
  <c r="D33" i="24" s="1"/>
  <c r="C106" i="25"/>
  <c r="C105" i="25" s="1"/>
  <c r="G3" i="24"/>
  <c r="I67" i="24"/>
  <c r="E81" i="24"/>
  <c r="F90" i="24"/>
  <c r="I85" i="22"/>
  <c r="I84" i="22" s="1"/>
  <c r="I13" i="24"/>
  <c r="E13" i="27" s="1"/>
  <c r="E12" i="27" s="1"/>
  <c r="I79" i="24"/>
  <c r="I78" i="24" s="1"/>
  <c r="I11" i="24"/>
  <c r="E11" i="27" s="1"/>
  <c r="E10" i="27" s="1"/>
  <c r="I54" i="25"/>
  <c r="I53" i="25" s="1"/>
  <c r="I52" i="25" s="1"/>
  <c r="I5" i="23"/>
  <c r="F5" i="27" s="1"/>
  <c r="F4" i="27" s="1"/>
  <c r="C90" i="23"/>
  <c r="C3" i="23"/>
  <c r="I87" i="23"/>
  <c r="I86" i="23" s="1"/>
  <c r="C3" i="25"/>
  <c r="I73" i="22"/>
  <c r="D73" i="27" s="1"/>
  <c r="D72" i="27" s="1"/>
  <c r="I22" i="24"/>
  <c r="E22" i="27" s="1"/>
  <c r="H90" i="25"/>
  <c r="D90" i="25"/>
  <c r="G90" i="25"/>
  <c r="C90" i="22"/>
  <c r="G90" i="22"/>
  <c r="F3" i="24"/>
  <c r="I61" i="24"/>
  <c r="E61" i="27" s="1"/>
  <c r="I59" i="23"/>
  <c r="F59" i="27" s="1"/>
  <c r="BA4" i="6"/>
  <c r="BA5" i="6"/>
  <c r="BA6" i="6"/>
  <c r="BA25" i="6"/>
  <c r="BA31" i="6"/>
  <c r="BA35" i="6"/>
  <c r="BA41" i="6"/>
  <c r="BA46" i="6"/>
  <c r="BA53" i="6"/>
  <c r="BA81" i="6"/>
  <c r="BA82" i="6"/>
  <c r="BA92" i="6"/>
  <c r="BA95" i="6"/>
  <c r="BA101" i="6"/>
  <c r="BA105" i="6"/>
  <c r="BA108" i="6"/>
  <c r="BA117" i="6"/>
  <c r="BA136" i="6"/>
  <c r="BA139" i="6"/>
  <c r="BA140" i="6"/>
  <c r="BA147" i="6"/>
  <c r="BA152" i="6"/>
  <c r="BA155" i="6"/>
  <c r="BA156" i="6"/>
  <c r="BA164" i="6"/>
  <c r="BA175" i="6"/>
  <c r="BA179" i="6"/>
  <c r="BA188" i="6"/>
  <c r="BA194" i="6"/>
  <c r="BA195" i="6"/>
  <c r="BA202" i="6"/>
  <c r="BA203" i="6"/>
  <c r="BA204" i="6"/>
  <c r="BA207" i="6"/>
  <c r="BA209" i="6"/>
  <c r="BA212" i="6"/>
  <c r="BA216" i="6"/>
  <c r="BA221" i="6"/>
  <c r="BA228" i="6"/>
  <c r="BA229" i="6"/>
  <c r="BA230" i="6"/>
  <c r="BA235" i="6"/>
  <c r="H38" i="25"/>
  <c r="H37" i="25" s="1"/>
  <c r="E81" i="25"/>
  <c r="F15" i="22"/>
  <c r="G20" i="22"/>
  <c r="E20" i="22"/>
  <c r="H34" i="22"/>
  <c r="H33" i="22" s="1"/>
  <c r="H38" i="22"/>
  <c r="H37" i="22" s="1"/>
  <c r="G42" i="22"/>
  <c r="G41" i="22" s="1"/>
  <c r="E3" i="24"/>
  <c r="I9" i="24"/>
  <c r="I8" i="24" s="1"/>
  <c r="I107" i="24"/>
  <c r="H106" i="24"/>
  <c r="H105" i="24" s="1"/>
  <c r="I28" i="23"/>
  <c r="F28" i="27" s="1"/>
  <c r="H27" i="23"/>
  <c r="C34" i="23"/>
  <c r="C33" i="23" s="1"/>
  <c r="E38" i="23"/>
  <c r="E37" i="23" s="1"/>
  <c r="I44" i="23"/>
  <c r="F44" i="27" s="1"/>
  <c r="I49" i="23"/>
  <c r="F49" i="27" s="1"/>
  <c r="E93" i="24"/>
  <c r="I94" i="24"/>
  <c r="I93" i="24" s="1"/>
  <c r="E97" i="24"/>
  <c r="I98" i="24"/>
  <c r="C95" i="24"/>
  <c r="C90" i="24" s="1"/>
  <c r="I96" i="24"/>
  <c r="I95" i="24" s="1"/>
  <c r="D8" i="23"/>
  <c r="I9" i="23"/>
  <c r="D90" i="23"/>
  <c r="I94" i="23"/>
  <c r="I79" i="23"/>
  <c r="F79" i="27" s="1"/>
  <c r="F78" i="27" s="1"/>
  <c r="I107" i="23"/>
  <c r="F107" i="27" s="1"/>
  <c r="I11" i="23"/>
  <c r="I10" i="23" s="1"/>
  <c r="I77" i="23"/>
  <c r="E93" i="25"/>
  <c r="E90" i="25" s="1"/>
  <c r="I94" i="25"/>
  <c r="I92" i="23"/>
  <c r="I98" i="23"/>
  <c r="I87" i="24"/>
  <c r="I86" i="24" s="1"/>
  <c r="E12" i="25"/>
  <c r="E3" i="25" s="1"/>
  <c r="I13" i="25"/>
  <c r="I16" i="25"/>
  <c r="C16" i="27" s="1"/>
  <c r="I17" i="25"/>
  <c r="C17" i="27" s="1"/>
  <c r="F90" i="25"/>
  <c r="H3" i="22"/>
  <c r="I13" i="22"/>
  <c r="I12" i="22" s="1"/>
  <c r="D12" i="22"/>
  <c r="D15" i="22"/>
  <c r="I19" i="22"/>
  <c r="D19" i="27" s="1"/>
  <c r="C20" i="22"/>
  <c r="I21" i="22"/>
  <c r="I26" i="22"/>
  <c r="D26" i="27" s="1"/>
  <c r="I28" i="22"/>
  <c r="D28" i="27" s="1"/>
  <c r="I29" i="22"/>
  <c r="D29" i="27" s="1"/>
  <c r="I30" i="22"/>
  <c r="D30" i="27" s="1"/>
  <c r="I35" i="22"/>
  <c r="D35" i="27" s="1"/>
  <c r="I40" i="22"/>
  <c r="D40" i="27" s="1"/>
  <c r="I50" i="22"/>
  <c r="D50" i="27" s="1"/>
  <c r="I51" i="22"/>
  <c r="D51" i="27" s="1"/>
  <c r="D81" i="22"/>
  <c r="C3" i="24"/>
  <c r="F58" i="23"/>
  <c r="BA7" i="6"/>
  <c r="BA8" i="6"/>
  <c r="BA9" i="6"/>
  <c r="BA10" i="6"/>
  <c r="BA12" i="6"/>
  <c r="BA15" i="6"/>
  <c r="BA16" i="6"/>
  <c r="BA17" i="6"/>
  <c r="BA20" i="6"/>
  <c r="BA21" i="6"/>
  <c r="BA24" i="6"/>
  <c r="BA29" i="6"/>
  <c r="BA32" i="6"/>
  <c r="BA33" i="6"/>
  <c r="BA34" i="6"/>
  <c r="BA36" i="6"/>
  <c r="BA37" i="6"/>
  <c r="BA38" i="6"/>
  <c r="BA39" i="6"/>
  <c r="BA40" i="6"/>
  <c r="BA42" i="6"/>
  <c r="BA43" i="6"/>
  <c r="BA44" i="6"/>
  <c r="BA49" i="6"/>
  <c r="BA51" i="6"/>
  <c r="BA54" i="6"/>
  <c r="BA55" i="6"/>
  <c r="BA56" i="6"/>
  <c r="BA58" i="6"/>
  <c r="BA59" i="6"/>
  <c r="BA61" i="6"/>
  <c r="BA63" i="6"/>
  <c r="BA65" i="6"/>
  <c r="BA66" i="6"/>
  <c r="BA67" i="6"/>
  <c r="BA69" i="6"/>
  <c r="BA71" i="6"/>
  <c r="BA73" i="6"/>
  <c r="BA74" i="6"/>
  <c r="BA75" i="6"/>
  <c r="BA76" i="6"/>
  <c r="BA78" i="6"/>
  <c r="BA79" i="6"/>
  <c r="BA83" i="6"/>
  <c r="BA85" i="6"/>
  <c r="BA86" i="6"/>
  <c r="BA88" i="6"/>
  <c r="BA90" i="6"/>
  <c r="BA91" i="6"/>
  <c r="BA93" i="6"/>
  <c r="BA94" i="6"/>
  <c r="BA97" i="6"/>
  <c r="BA99" i="6"/>
  <c r="BA100" i="6"/>
  <c r="BA102" i="6"/>
  <c r="BA103" i="6"/>
  <c r="BA106" i="6"/>
  <c r="BA107" i="6"/>
  <c r="BA110" i="6"/>
  <c r="BA113" i="6"/>
  <c r="BA114" i="6"/>
  <c r="BA116" i="6"/>
  <c r="BA118" i="6"/>
  <c r="BA119" i="6"/>
  <c r="BA120" i="6"/>
  <c r="BA125" i="6"/>
  <c r="BA126" i="6"/>
  <c r="BA127" i="6"/>
  <c r="BA128" i="6"/>
  <c r="BA129" i="6"/>
  <c r="BA131" i="6"/>
  <c r="BA134" i="6"/>
  <c r="F6" i="22"/>
  <c r="F3" i="22" s="1"/>
  <c r="I7" i="22"/>
  <c r="D10" i="22"/>
  <c r="I11" i="22"/>
  <c r="D11" i="27" s="1"/>
  <c r="D10" i="27" s="1"/>
  <c r="I25" i="22"/>
  <c r="D25" i="27" s="1"/>
  <c r="C24" i="22"/>
  <c r="E3" i="23"/>
  <c r="G58" i="22"/>
  <c r="G55" i="22" s="1"/>
  <c r="BA135" i="6"/>
  <c r="BA137" i="6"/>
  <c r="BA138" i="6"/>
  <c r="BA141" i="6"/>
  <c r="BA142" i="6"/>
  <c r="BA143" i="6"/>
  <c r="BA144" i="6"/>
  <c r="BA150" i="6"/>
  <c r="BA154" i="6"/>
  <c r="BA159" i="6"/>
  <c r="BA160" i="6"/>
  <c r="BA163" i="6"/>
  <c r="BA165" i="6"/>
  <c r="BA169" i="6"/>
  <c r="BA170" i="6"/>
  <c r="BA171" i="6"/>
  <c r="BA172" i="6"/>
  <c r="BA183" i="6"/>
  <c r="BA186" i="6"/>
  <c r="BA196" i="6"/>
  <c r="BA198" i="6"/>
  <c r="BA205" i="6"/>
  <c r="BA206" i="6"/>
  <c r="BA208" i="6"/>
  <c r="BA219" i="6"/>
  <c r="BA222" i="6"/>
  <c r="BA223" i="6"/>
  <c r="BA225" i="6"/>
  <c r="BA231" i="6"/>
  <c r="BA232" i="6"/>
  <c r="BA233" i="6"/>
  <c r="BA237" i="6"/>
  <c r="BA243" i="6"/>
  <c r="BA245" i="6"/>
  <c r="BA249" i="6"/>
  <c r="BA250" i="6"/>
  <c r="BA269" i="6"/>
  <c r="BA270" i="6"/>
  <c r="BA271" i="6"/>
  <c r="BA273" i="6"/>
  <c r="BA277" i="6"/>
  <c r="BA287" i="6"/>
  <c r="C20" i="24"/>
  <c r="D24" i="24"/>
  <c r="H24" i="24"/>
  <c r="E27" i="24"/>
  <c r="C27" i="24"/>
  <c r="C34" i="24"/>
  <c r="C33" i="24" s="1"/>
  <c r="I36" i="24"/>
  <c r="E36" i="27" s="1"/>
  <c r="F38" i="24"/>
  <c r="F37" i="24" s="1"/>
  <c r="I49" i="24"/>
  <c r="E49" i="27" s="1"/>
  <c r="E66" i="24"/>
  <c r="H69" i="24"/>
  <c r="D58" i="23"/>
  <c r="D55" i="23" s="1"/>
  <c r="H58" i="23"/>
  <c r="H55" i="23" s="1"/>
  <c r="E58" i="23"/>
  <c r="E55" i="23" s="1"/>
  <c r="F66" i="23"/>
  <c r="F81" i="23"/>
  <c r="G3" i="25"/>
  <c r="C15" i="25"/>
  <c r="E15" i="25"/>
  <c r="G15" i="25"/>
  <c r="I19" i="25"/>
  <c r="C19" i="27" s="1"/>
  <c r="F20" i="25"/>
  <c r="I22" i="25"/>
  <c r="C22" i="27" s="1"/>
  <c r="H20" i="25"/>
  <c r="D24" i="25"/>
  <c r="I26" i="25"/>
  <c r="C26" i="27" s="1"/>
  <c r="G24" i="25"/>
  <c r="D27" i="25"/>
  <c r="H27" i="25"/>
  <c r="I29" i="25"/>
  <c r="C29" i="27" s="1"/>
  <c r="F38" i="25"/>
  <c r="F37" i="25" s="1"/>
  <c r="E38" i="25"/>
  <c r="E37" i="25" s="1"/>
  <c r="F42" i="25"/>
  <c r="F41" i="25" s="1"/>
  <c r="I45" i="25"/>
  <c r="C45" i="27" s="1"/>
  <c r="I46" i="25"/>
  <c r="C46" i="27" s="1"/>
  <c r="I47" i="25"/>
  <c r="C47" i="27" s="1"/>
  <c r="I49" i="25"/>
  <c r="C49" i="27" s="1"/>
  <c r="I50" i="25"/>
  <c r="C50" i="27" s="1"/>
  <c r="G58" i="25"/>
  <c r="G55" i="25" s="1"/>
  <c r="F58" i="25"/>
  <c r="F55" i="25" s="1"/>
  <c r="F66" i="25"/>
  <c r="I68" i="25"/>
  <c r="C68" i="27" s="1"/>
  <c r="H66" i="25"/>
  <c r="F69" i="25"/>
  <c r="D69" i="25"/>
  <c r="H69" i="25"/>
  <c r="G81" i="22"/>
  <c r="D58" i="24"/>
  <c r="D55" i="24" s="1"/>
  <c r="H58" i="24"/>
  <c r="H55" i="24" s="1"/>
  <c r="G58" i="24"/>
  <c r="G55" i="24" s="1"/>
  <c r="D66" i="24"/>
  <c r="H66" i="24"/>
  <c r="I68" i="24"/>
  <c r="E68" i="27" s="1"/>
  <c r="C69" i="24"/>
  <c r="G69" i="24"/>
  <c r="I71" i="24"/>
  <c r="E71" i="27" s="1"/>
  <c r="D81" i="24"/>
  <c r="I101" i="24"/>
  <c r="I100" i="24" s="1"/>
  <c r="I99" i="24" s="1"/>
  <c r="D56" i="22"/>
  <c r="I57" i="22"/>
  <c r="I104" i="24"/>
  <c r="I103" i="24" s="1"/>
  <c r="I102" i="24" s="1"/>
  <c r="F27" i="25"/>
  <c r="H81" i="25"/>
  <c r="F74" i="22"/>
  <c r="I75" i="22"/>
  <c r="D78" i="22"/>
  <c r="I79" i="22"/>
  <c r="F15" i="24"/>
  <c r="I17" i="24"/>
  <c r="E17" i="27" s="1"/>
  <c r="D38" i="24"/>
  <c r="D37" i="24" s="1"/>
  <c r="I40" i="24"/>
  <c r="H81" i="24"/>
  <c r="I43" i="25"/>
  <c r="C43" i="27" s="1"/>
  <c r="I73" i="23"/>
  <c r="E69" i="24"/>
  <c r="I77" i="24"/>
  <c r="I28" i="25"/>
  <c r="C28" i="27" s="1"/>
  <c r="I61" i="25"/>
  <c r="C61" i="27" s="1"/>
  <c r="I21" i="25"/>
  <c r="C21" i="27" s="1"/>
  <c r="F66" i="24"/>
  <c r="I70" i="24"/>
  <c r="E70" i="27" s="1"/>
  <c r="I75" i="24"/>
  <c r="D20" i="25"/>
  <c r="I71" i="25"/>
  <c r="C71" i="27" s="1"/>
  <c r="I60" i="24"/>
  <c r="E60" i="27" s="1"/>
  <c r="I73" i="25"/>
  <c r="I11" i="25"/>
  <c r="C11" i="27" s="1"/>
  <c r="C10" i="27" s="1"/>
  <c r="C24" i="25"/>
  <c r="I73" i="24"/>
  <c r="E73" i="27" s="1"/>
  <c r="E72" i="27" s="1"/>
  <c r="I75" i="25"/>
  <c r="C81" i="22"/>
  <c r="E81" i="23"/>
  <c r="D81" i="25"/>
  <c r="I43" i="22"/>
  <c r="D43" i="27" s="1"/>
  <c r="F58" i="24"/>
  <c r="F55" i="24" s="1"/>
  <c r="E58" i="24"/>
  <c r="F34" i="24"/>
  <c r="F33" i="24" s="1"/>
  <c r="C81" i="23"/>
  <c r="B3" i="28"/>
  <c r="B2" i="28" s="1"/>
  <c r="B203" i="28" s="1"/>
  <c r="F3" i="28"/>
  <c r="J3" i="28"/>
  <c r="N3" i="28"/>
  <c r="R3" i="28"/>
  <c r="R2" i="28" s="1"/>
  <c r="R203" i="28" s="1"/>
  <c r="V3" i="28"/>
  <c r="Z3" i="28"/>
  <c r="AD3" i="28"/>
  <c r="AJ3" i="28"/>
  <c r="AJ2" i="28" s="1"/>
  <c r="AJ203" i="28" s="1"/>
  <c r="AN3" i="28"/>
  <c r="AR3" i="28"/>
  <c r="AV3" i="28"/>
  <c r="BD3" i="28"/>
  <c r="BD2" i="28" s="1"/>
  <c r="BD203" i="28" s="1"/>
  <c r="BH3" i="28"/>
  <c r="BJ3" i="28"/>
  <c r="S2" i="28"/>
  <c r="AO3" i="28"/>
  <c r="AO2" i="28" s="1"/>
  <c r="BK15" i="28"/>
  <c r="BL18" i="28"/>
  <c r="O21" i="28"/>
  <c r="O2" i="28" s="1"/>
  <c r="AE21" i="28"/>
  <c r="B21" i="28"/>
  <c r="F21" i="28"/>
  <c r="J21" i="28"/>
  <c r="N21" i="28"/>
  <c r="R21" i="28"/>
  <c r="V21" i="28"/>
  <c r="Z21" i="28"/>
  <c r="AD21" i="28"/>
  <c r="AJ21" i="28"/>
  <c r="AN21" i="28"/>
  <c r="AR21" i="28"/>
  <c r="AV21" i="28"/>
  <c r="BD21" i="28"/>
  <c r="BH21" i="28"/>
  <c r="BJ22" i="28"/>
  <c r="BJ21" i="28" s="1"/>
  <c r="D21" i="28"/>
  <c r="H21" i="28"/>
  <c r="H2" i="28" s="1"/>
  <c r="H203" i="28" s="1"/>
  <c r="L21" i="28"/>
  <c r="P21" i="28"/>
  <c r="P2" i="28" s="1"/>
  <c r="P203" i="28" s="1"/>
  <c r="T21" i="28"/>
  <c r="X21" i="28"/>
  <c r="X2" i="28" s="1"/>
  <c r="X203" i="28" s="1"/>
  <c r="AB21" i="28"/>
  <c r="AH21" i="28"/>
  <c r="AH2" i="28" s="1"/>
  <c r="BK35" i="28"/>
  <c r="AV37" i="28"/>
  <c r="H37" i="28"/>
  <c r="O37" i="28"/>
  <c r="R37" i="28"/>
  <c r="AN37" i="28"/>
  <c r="AZ37" i="28"/>
  <c r="BK47" i="28"/>
  <c r="BL49" i="28"/>
  <c r="BL51" i="28"/>
  <c r="BK51" i="28"/>
  <c r="AE2" i="28"/>
  <c r="W37" i="28"/>
  <c r="AI38" i="28"/>
  <c r="BK39" i="28"/>
  <c r="BL39" i="28"/>
  <c r="BL63" i="28"/>
  <c r="BK63" i="28"/>
  <c r="AX2" i="28"/>
  <c r="AX203" i="28" s="1"/>
  <c r="D2" i="28"/>
  <c r="D203" i="28" s="1"/>
  <c r="L2" i="28"/>
  <c r="L203" i="28" s="1"/>
  <c r="T2" i="28"/>
  <c r="T203" i="28" s="1"/>
  <c r="AB3" i="28"/>
  <c r="AB2" i="28" s="1"/>
  <c r="AB203" i="28" s="1"/>
  <c r="G21" i="28"/>
  <c r="G2" i="28" s="1"/>
  <c r="G37" i="28"/>
  <c r="AL37" i="28"/>
  <c r="AP37" i="28"/>
  <c r="AT37" i="28"/>
  <c r="AX37" i="28"/>
  <c r="C56" i="28"/>
  <c r="K3" i="28"/>
  <c r="AA2" i="28"/>
  <c r="BG3" i="28"/>
  <c r="BG2" i="28" s="1"/>
  <c r="K21" i="28"/>
  <c r="AA21" i="28"/>
  <c r="BL25" i="28"/>
  <c r="AL21" i="28"/>
  <c r="AL2" i="28" s="1"/>
  <c r="AL203" i="28" s="1"/>
  <c r="AP21" i="28"/>
  <c r="AP2" i="28" s="1"/>
  <c r="AP203" i="28" s="1"/>
  <c r="AT21" i="28"/>
  <c r="AT2" i="28" s="1"/>
  <c r="AT203" i="28" s="1"/>
  <c r="AX21" i="28"/>
  <c r="BB21" i="28"/>
  <c r="BB2" i="28" s="1"/>
  <c r="BB203" i="28" s="1"/>
  <c r="BF21" i="28"/>
  <c r="BF2" i="28" s="1"/>
  <c r="BF203" i="28" s="1"/>
  <c r="BK33" i="28"/>
  <c r="AI32" i="28"/>
  <c r="BK32" i="28" s="1"/>
  <c r="C37" i="28"/>
  <c r="C2" i="28" s="1"/>
  <c r="C203" i="28" s="1"/>
  <c r="K37" i="28"/>
  <c r="BF37" i="28"/>
  <c r="BJ37" i="28"/>
  <c r="BK45" i="28"/>
  <c r="AI44" i="28"/>
  <c r="BK44" i="28" s="1"/>
  <c r="AF203" i="28"/>
  <c r="BJ58" i="28"/>
  <c r="BJ57" i="28" s="1"/>
  <c r="AI4" i="28"/>
  <c r="AI14" i="28"/>
  <c r="BK14" i="28" s="1"/>
  <c r="AI22" i="28"/>
  <c r="BL22" i="28" s="1"/>
  <c r="BK26" i="28"/>
  <c r="W32" i="28"/>
  <c r="BL32" i="28" s="1"/>
  <c r="BK34" i="28"/>
  <c r="W44" i="28"/>
  <c r="BK46" i="28"/>
  <c r="BK50" i="28"/>
  <c r="BL53" i="28"/>
  <c r="BK54" i="28"/>
  <c r="BL60" i="28"/>
  <c r="BL62" i="28"/>
  <c r="E69" i="28"/>
  <c r="E68" i="28" s="1"/>
  <c r="E56" i="28" s="1"/>
  <c r="E203" i="28" s="1"/>
  <c r="I69" i="28"/>
  <c r="I68" i="28" s="1"/>
  <c r="I56" i="28" s="1"/>
  <c r="M69" i="28"/>
  <c r="M68" i="28" s="1"/>
  <c r="M56" i="28" s="1"/>
  <c r="M203" i="28" s="1"/>
  <c r="Q69" i="28"/>
  <c r="Q68" i="28" s="1"/>
  <c r="Q56" i="28" s="1"/>
  <c r="U69" i="28"/>
  <c r="U68" i="28" s="1"/>
  <c r="U56" i="28" s="1"/>
  <c r="U203" i="28" s="1"/>
  <c r="BL71" i="28"/>
  <c r="W70" i="28"/>
  <c r="BK73" i="28"/>
  <c r="BL76" i="28"/>
  <c r="BL88" i="28"/>
  <c r="BC106" i="28"/>
  <c r="BC56" i="28" s="1"/>
  <c r="BC203" i="28" s="1"/>
  <c r="BG106" i="28"/>
  <c r="BG56" i="28" s="1"/>
  <c r="C106" i="28"/>
  <c r="G106" i="28"/>
  <c r="G56" i="28" s="1"/>
  <c r="K106" i="28"/>
  <c r="K56" i="28" s="1"/>
  <c r="O106" i="28"/>
  <c r="O56" i="28" s="1"/>
  <c r="S106" i="28"/>
  <c r="S56" i="28" s="1"/>
  <c r="AA106" i="28"/>
  <c r="AA56" i="28" s="1"/>
  <c r="AE106" i="28"/>
  <c r="AE56" i="28" s="1"/>
  <c r="BJ130" i="28"/>
  <c r="AZ4" i="28"/>
  <c r="AZ3" i="28" s="1"/>
  <c r="AZ2" i="28" s="1"/>
  <c r="W7" i="28"/>
  <c r="AZ14" i="28"/>
  <c r="W17" i="28"/>
  <c r="BL17" i="28" s="1"/>
  <c r="W21" i="28"/>
  <c r="AZ22" i="28"/>
  <c r="AZ21" i="28" s="1"/>
  <c r="BK43" i="28"/>
  <c r="AI59" i="28"/>
  <c r="BL59" i="28" s="1"/>
  <c r="BK61" i="28"/>
  <c r="BK70" i="28"/>
  <c r="BK77" i="28"/>
  <c r="AZ76" i="28"/>
  <c r="BK76" i="28" s="1"/>
  <c r="BL86" i="28"/>
  <c r="BK102" i="28"/>
  <c r="AI101" i="28"/>
  <c r="BL114" i="28"/>
  <c r="BL119" i="28"/>
  <c r="BL35" i="28"/>
  <c r="BL43" i="28"/>
  <c r="BL47" i="28"/>
  <c r="BJ74" i="28"/>
  <c r="BL74" i="28" s="1"/>
  <c r="BK75" i="28"/>
  <c r="BL147" i="28"/>
  <c r="W146" i="28"/>
  <c r="W57" i="28"/>
  <c r="AI69" i="28"/>
  <c r="Y69" i="28"/>
  <c r="Y68" i="28" s="1"/>
  <c r="Y56" i="28" s="1"/>
  <c r="AC69" i="28"/>
  <c r="AC68" i="28" s="1"/>
  <c r="AC56" i="28" s="1"/>
  <c r="AC203" i="28" s="1"/>
  <c r="AG69" i="28"/>
  <c r="AG68" i="28" s="1"/>
  <c r="AG56" i="28" s="1"/>
  <c r="BJ69" i="28"/>
  <c r="BJ68" i="28" s="1"/>
  <c r="BL75" i="28"/>
  <c r="BL77" i="28"/>
  <c r="BL83" i="28"/>
  <c r="BL94" i="28"/>
  <c r="AI111" i="28"/>
  <c r="BK111" i="28" s="1"/>
  <c r="BK112" i="28"/>
  <c r="BL116" i="28"/>
  <c r="W80" i="28"/>
  <c r="BJ86" i="28"/>
  <c r="BJ79" i="28" s="1"/>
  <c r="BJ78" i="28" s="1"/>
  <c r="W102" i="28"/>
  <c r="BK103" i="28"/>
  <c r="AI107" i="28"/>
  <c r="BJ108" i="28"/>
  <c r="BJ107" i="28" s="1"/>
  <c r="BJ106" i="28" s="1"/>
  <c r="BK110" i="28"/>
  <c r="BK113" i="28"/>
  <c r="BK115" i="28"/>
  <c r="BK117" i="28"/>
  <c r="W128" i="28"/>
  <c r="BL128" i="28" s="1"/>
  <c r="BJ142" i="28"/>
  <c r="BJ141" i="28" s="1"/>
  <c r="BK141" i="28" s="1"/>
  <c r="BL85" i="28"/>
  <c r="BK86" i="28"/>
  <c r="BL103" i="28"/>
  <c r="BK108" i="28"/>
  <c r="BL113" i="28"/>
  <c r="BL115" i="28"/>
  <c r="BL117" i="28"/>
  <c r="BK124" i="28"/>
  <c r="BL149" i="28"/>
  <c r="AI80" i="28"/>
  <c r="AI90" i="28"/>
  <c r="BK90" i="28" s="1"/>
  <c r="AI94" i="28"/>
  <c r="BK94" i="28" s="1"/>
  <c r="AI98" i="28"/>
  <c r="BK98" i="28" s="1"/>
  <c r="AI119" i="28"/>
  <c r="W123" i="28"/>
  <c r="W141" i="28"/>
  <c r="AI147" i="28"/>
  <c r="AI151" i="28"/>
  <c r="BL151" i="28" s="1"/>
  <c r="BK162" i="28"/>
  <c r="BL163" i="28"/>
  <c r="BK163" i="28"/>
  <c r="BK165" i="28"/>
  <c r="AI164" i="28"/>
  <c r="W111" i="28"/>
  <c r="W118" i="28"/>
  <c r="W150" i="28"/>
  <c r="BL174" i="28"/>
  <c r="AE173" i="28"/>
  <c r="AE156" i="28" s="1"/>
  <c r="AM173" i="28"/>
  <c r="AM156" i="28" s="1"/>
  <c r="AM203" i="28" s="1"/>
  <c r="AU173" i="28"/>
  <c r="AU156" i="28" s="1"/>
  <c r="AU203" i="28" s="1"/>
  <c r="BC173" i="28"/>
  <c r="BC156" i="28" s="1"/>
  <c r="BL178" i="28"/>
  <c r="W177" i="28"/>
  <c r="BL177" i="28" s="1"/>
  <c r="W183" i="28"/>
  <c r="BK191" i="28"/>
  <c r="AI188" i="28"/>
  <c r="E54" i="22"/>
  <c r="AH291" i="6"/>
  <c r="AL182" i="6"/>
  <c r="BK166" i="28"/>
  <c r="BL171" i="28"/>
  <c r="BK172" i="28"/>
  <c r="I173" i="28"/>
  <c r="I156" i="28" s="1"/>
  <c r="Q173" i="28"/>
  <c r="Q156" i="28" s="1"/>
  <c r="Y173" i="28"/>
  <c r="Y156" i="28" s="1"/>
  <c r="AG173" i="28"/>
  <c r="AG156" i="28" s="1"/>
  <c r="AO173" i="28"/>
  <c r="AO156" i="28" s="1"/>
  <c r="AW173" i="28"/>
  <c r="AW156" i="28" s="1"/>
  <c r="AW203" i="28" s="1"/>
  <c r="BE173" i="28"/>
  <c r="BE156" i="28" s="1"/>
  <c r="BE203" i="28" s="1"/>
  <c r="BL175" i="28"/>
  <c r="BK177" i="28"/>
  <c r="W200" i="28"/>
  <c r="BL201" i="28"/>
  <c r="E67" i="25"/>
  <c r="E66" i="25" s="1"/>
  <c r="AE218" i="6"/>
  <c r="BA218" i="6" s="1"/>
  <c r="G83" i="25"/>
  <c r="AE244" i="6"/>
  <c r="BA244" i="6" s="1"/>
  <c r="BL172" i="28"/>
  <c r="AA173" i="28"/>
  <c r="AA156" i="28" s="1"/>
  <c r="AI174" i="28"/>
  <c r="AQ173" i="28"/>
  <c r="AQ156" i="28" s="1"/>
  <c r="AQ203" i="28" s="1"/>
  <c r="AY173" i="28"/>
  <c r="AY156" i="28" s="1"/>
  <c r="AY203" i="28" s="1"/>
  <c r="BG173" i="28"/>
  <c r="BG156" i="28" s="1"/>
  <c r="BK182" i="28"/>
  <c r="AI181" i="28"/>
  <c r="BJ184" i="28"/>
  <c r="BK185" i="28"/>
  <c r="BK190" i="28"/>
  <c r="BJ188" i="28"/>
  <c r="BJ187" i="28" s="1"/>
  <c r="BJ186" i="28" s="1"/>
  <c r="BJ194" i="28"/>
  <c r="BL194" i="28" s="1"/>
  <c r="BK195" i="28"/>
  <c r="I197" i="28"/>
  <c r="I196" i="28" s="1"/>
  <c r="AE123" i="6"/>
  <c r="BA123" i="6" s="1"/>
  <c r="G44" i="25"/>
  <c r="C51" i="25"/>
  <c r="AE174" i="6"/>
  <c r="BA174" i="6" s="1"/>
  <c r="W188" i="28"/>
  <c r="BL189" i="28"/>
  <c r="AE77" i="6"/>
  <c r="BA77" i="6" s="1"/>
  <c r="C36" i="25"/>
  <c r="E57" i="24"/>
  <c r="AS189" i="6"/>
  <c r="AO291" i="6"/>
  <c r="C60" i="25"/>
  <c r="I60" i="25" s="1"/>
  <c r="C60" i="27" s="1"/>
  <c r="AE201" i="6"/>
  <c r="W192" i="28"/>
  <c r="Z197" i="28"/>
  <c r="Z196" i="28" s="1"/>
  <c r="Z156" i="28" s="1"/>
  <c r="AD197" i="28"/>
  <c r="AD196" i="28" s="1"/>
  <c r="AD156" i="28" s="1"/>
  <c r="AH197" i="28"/>
  <c r="AH196" i="28" s="1"/>
  <c r="AH156" i="28" s="1"/>
  <c r="W197" i="28"/>
  <c r="BK201" i="28"/>
  <c r="AI200" i="28"/>
  <c r="BK200" i="28" s="1"/>
  <c r="C57" i="25"/>
  <c r="AE189" i="6"/>
  <c r="C70" i="25"/>
  <c r="AE224" i="6"/>
  <c r="BA224" i="6" s="1"/>
  <c r="C104" i="25"/>
  <c r="AE283" i="6"/>
  <c r="BA283" i="6" s="1"/>
  <c r="AN291" i="6"/>
  <c r="E101" i="25"/>
  <c r="E100" i="25" s="1"/>
  <c r="E99" i="25" s="1"/>
  <c r="B65" i="22"/>
  <c r="B64" i="22" s="1"/>
  <c r="C54" i="24"/>
  <c r="BK178" i="28"/>
  <c r="BL195" i="28"/>
  <c r="BK199" i="28"/>
  <c r="AI198" i="28"/>
  <c r="Y291" i="6"/>
  <c r="C40" i="25"/>
  <c r="AE89" i="6"/>
  <c r="BA89" i="6" s="1"/>
  <c r="C59" i="25"/>
  <c r="AE193" i="6"/>
  <c r="C59" i="24"/>
  <c r="AS193" i="6"/>
  <c r="AA291" i="6"/>
  <c r="E31" i="25"/>
  <c r="AE64" i="6"/>
  <c r="BA64" i="6" s="1"/>
  <c r="AC291" i="6"/>
  <c r="AS180" i="6"/>
  <c r="AE210" i="6"/>
  <c r="D79" i="25"/>
  <c r="AE240" i="6"/>
  <c r="BA240" i="6" s="1"/>
  <c r="B32" i="25"/>
  <c r="B32" i="22"/>
  <c r="D67" i="25"/>
  <c r="D101" i="25"/>
  <c r="G35" i="25"/>
  <c r="B90" i="22"/>
  <c r="B80" i="22" s="1"/>
  <c r="B81" i="24"/>
  <c r="B80" i="24" s="1"/>
  <c r="B32" i="23"/>
  <c r="AE177" i="6"/>
  <c r="BA177" i="6" s="1"/>
  <c r="AZ180" i="6"/>
  <c r="AE182" i="6"/>
  <c r="AZ201" i="6"/>
  <c r="AL210" i="6"/>
  <c r="AE238" i="6"/>
  <c r="BA238" i="6" s="1"/>
  <c r="AV291" i="6"/>
  <c r="B65" i="24"/>
  <c r="B64" i="24" s="1"/>
  <c r="B3" i="23"/>
  <c r="B23" i="23"/>
  <c r="B81" i="23"/>
  <c r="B80" i="23" s="1"/>
  <c r="B55" i="27"/>
  <c r="B32" i="27" s="1"/>
  <c r="B109" i="27" s="1"/>
  <c r="I5" i="25" l="1"/>
  <c r="I4" i="25" s="1"/>
  <c r="C58" i="22"/>
  <c r="C55" i="22" s="1"/>
  <c r="C32" i="22" s="1"/>
  <c r="E65" i="23"/>
  <c r="E64" i="23" s="1"/>
  <c r="I61" i="23"/>
  <c r="F61" i="27" s="1"/>
  <c r="F58" i="27" s="1"/>
  <c r="F23" i="23"/>
  <c r="H14" i="25"/>
  <c r="BA189" i="6"/>
  <c r="F14" i="22"/>
  <c r="G14" i="22"/>
  <c r="G65" i="24"/>
  <c r="G64" i="24" s="1"/>
  <c r="G23" i="25"/>
  <c r="B80" i="25"/>
  <c r="B109" i="25" s="1"/>
  <c r="B109" i="24"/>
  <c r="B109" i="22"/>
  <c r="E23" i="24"/>
  <c r="F63" i="27"/>
  <c r="F62" i="27" s="1"/>
  <c r="H14" i="23"/>
  <c r="I6" i="24"/>
  <c r="C23" i="23"/>
  <c r="H65" i="23"/>
  <c r="H64" i="23" s="1"/>
  <c r="F23" i="24"/>
  <c r="G14" i="25"/>
  <c r="F20" i="27"/>
  <c r="I100" i="23"/>
  <c r="I99" i="23" s="1"/>
  <c r="D55" i="22"/>
  <c r="D32" i="22" s="1"/>
  <c r="C14" i="22"/>
  <c r="D65" i="23"/>
  <c r="D64" i="23" s="1"/>
  <c r="F34" i="27"/>
  <c r="F33" i="27" s="1"/>
  <c r="F14" i="23"/>
  <c r="F2" i="23" s="1"/>
  <c r="F23" i="25"/>
  <c r="G23" i="23"/>
  <c r="F66" i="27"/>
  <c r="D24" i="27"/>
  <c r="G23" i="22"/>
  <c r="F23" i="22"/>
  <c r="H23" i="22"/>
  <c r="F24" i="27"/>
  <c r="D23" i="24"/>
  <c r="C92" i="27"/>
  <c r="C91" i="27" s="1"/>
  <c r="H80" i="23"/>
  <c r="H14" i="24"/>
  <c r="H32" i="24"/>
  <c r="G80" i="23"/>
  <c r="I82" i="22"/>
  <c r="D14" i="22"/>
  <c r="C7" i="27"/>
  <c r="C6" i="27" s="1"/>
  <c r="C89" i="27"/>
  <c r="C88" i="27" s="1"/>
  <c r="G32" i="22"/>
  <c r="G47" i="27"/>
  <c r="F80" i="23"/>
  <c r="G14" i="23"/>
  <c r="G2" i="23" s="1"/>
  <c r="G23" i="24"/>
  <c r="H65" i="22"/>
  <c r="H64" i="22" s="1"/>
  <c r="G65" i="25"/>
  <c r="G64" i="25" s="1"/>
  <c r="D23" i="22"/>
  <c r="D101" i="27"/>
  <c r="D100" i="27" s="1"/>
  <c r="D99" i="27" s="1"/>
  <c r="E23" i="23"/>
  <c r="C65" i="22"/>
  <c r="C64" i="22" s="1"/>
  <c r="F14" i="25"/>
  <c r="C14" i="25"/>
  <c r="I53" i="23"/>
  <c r="I52" i="23" s="1"/>
  <c r="C87" i="27"/>
  <c r="C86" i="27" s="1"/>
  <c r="F42" i="27"/>
  <c r="F41" i="27" s="1"/>
  <c r="F65" i="22"/>
  <c r="F64" i="22" s="1"/>
  <c r="C106" i="27"/>
  <c r="C105" i="27" s="1"/>
  <c r="I82" i="23"/>
  <c r="E32" i="25"/>
  <c r="H23" i="23"/>
  <c r="H14" i="22"/>
  <c r="F80" i="24"/>
  <c r="C14" i="24"/>
  <c r="I84" i="23"/>
  <c r="G46" i="27"/>
  <c r="F65" i="23"/>
  <c r="F64" i="23" s="1"/>
  <c r="D85" i="27"/>
  <c r="D84" i="27" s="1"/>
  <c r="D81" i="27" s="1"/>
  <c r="G80" i="24"/>
  <c r="G65" i="22"/>
  <c r="G64" i="22" s="1"/>
  <c r="F69" i="27"/>
  <c r="C80" i="22"/>
  <c r="E24" i="27"/>
  <c r="I20" i="23"/>
  <c r="I10" i="24"/>
  <c r="F106" i="27"/>
  <c r="F105" i="27" s="1"/>
  <c r="F32" i="22"/>
  <c r="C77" i="27"/>
  <c r="C76" i="27" s="1"/>
  <c r="E14" i="22"/>
  <c r="C14" i="23"/>
  <c r="C2" i="23" s="1"/>
  <c r="I24" i="24"/>
  <c r="H65" i="25"/>
  <c r="H64" i="25" s="1"/>
  <c r="F55" i="23"/>
  <c r="F32" i="23" s="1"/>
  <c r="G65" i="23"/>
  <c r="G64" i="23" s="1"/>
  <c r="G18" i="27"/>
  <c r="E14" i="23"/>
  <c r="E2" i="23" s="1"/>
  <c r="H80" i="22"/>
  <c r="I66" i="23"/>
  <c r="F27" i="27"/>
  <c r="G68" i="27"/>
  <c r="G32" i="24"/>
  <c r="D34" i="27"/>
  <c r="D33" i="27" s="1"/>
  <c r="C23" i="25"/>
  <c r="I69" i="23"/>
  <c r="D14" i="25"/>
  <c r="F14" i="24"/>
  <c r="I82" i="24"/>
  <c r="D80" i="24"/>
  <c r="H32" i="23"/>
  <c r="D3" i="23"/>
  <c r="D9" i="27"/>
  <c r="D8" i="27" s="1"/>
  <c r="D32" i="25"/>
  <c r="F38" i="27"/>
  <c r="F37" i="27" s="1"/>
  <c r="F15" i="27"/>
  <c r="D80" i="22"/>
  <c r="E65" i="22"/>
  <c r="E64" i="22" s="1"/>
  <c r="E23" i="22"/>
  <c r="G48" i="27"/>
  <c r="I10" i="22"/>
  <c r="G49" i="27"/>
  <c r="C23" i="24"/>
  <c r="G50" i="27"/>
  <c r="C15" i="27"/>
  <c r="I38" i="23"/>
  <c r="I37" i="23" s="1"/>
  <c r="F96" i="27"/>
  <c r="F95" i="27" s="1"/>
  <c r="H32" i="25"/>
  <c r="I66" i="24"/>
  <c r="E63" i="27"/>
  <c r="E62" i="27" s="1"/>
  <c r="I15" i="23"/>
  <c r="D58" i="27"/>
  <c r="E80" i="22"/>
  <c r="I69" i="22"/>
  <c r="I106" i="23"/>
  <c r="I105" i="23" s="1"/>
  <c r="G43" i="27"/>
  <c r="C24" i="27"/>
  <c r="E65" i="24"/>
  <c r="E64" i="24" s="1"/>
  <c r="D65" i="24"/>
  <c r="D64" i="24" s="1"/>
  <c r="D32" i="23"/>
  <c r="C23" i="22"/>
  <c r="C80" i="24"/>
  <c r="E32" i="23"/>
  <c r="D14" i="24"/>
  <c r="G17" i="27"/>
  <c r="D38" i="27"/>
  <c r="D37" i="27" s="1"/>
  <c r="D23" i="23"/>
  <c r="E85" i="27"/>
  <c r="E84" i="27" s="1"/>
  <c r="I72" i="22"/>
  <c r="I88" i="24"/>
  <c r="I8" i="25"/>
  <c r="C80" i="23"/>
  <c r="I34" i="23"/>
  <c r="I33" i="23" s="1"/>
  <c r="I86" i="22"/>
  <c r="C65" i="24"/>
  <c r="C64" i="24" s="1"/>
  <c r="C20" i="27"/>
  <c r="H23" i="24"/>
  <c r="E79" i="27"/>
  <c r="E78" i="27" s="1"/>
  <c r="I95" i="25"/>
  <c r="C32" i="23"/>
  <c r="D14" i="23"/>
  <c r="G45" i="27"/>
  <c r="E14" i="24"/>
  <c r="E27" i="27"/>
  <c r="C65" i="23"/>
  <c r="C64" i="23" s="1"/>
  <c r="G14" i="24"/>
  <c r="E92" i="27"/>
  <c r="E91" i="27" s="1"/>
  <c r="I91" i="24"/>
  <c r="I15" i="22"/>
  <c r="D94" i="27"/>
  <c r="D93" i="27" s="1"/>
  <c r="E34" i="27"/>
  <c r="E33" i="27" s="1"/>
  <c r="E96" i="27"/>
  <c r="E95" i="27" s="1"/>
  <c r="E80" i="23"/>
  <c r="I15" i="24"/>
  <c r="G39" i="27"/>
  <c r="I4" i="24"/>
  <c r="I74" i="23"/>
  <c r="E67" i="27"/>
  <c r="E66" i="27" s="1"/>
  <c r="F65" i="24"/>
  <c r="F64" i="24" s="1"/>
  <c r="H80" i="25"/>
  <c r="G32" i="23"/>
  <c r="D80" i="23"/>
  <c r="E20" i="27"/>
  <c r="I88" i="23"/>
  <c r="F89" i="27"/>
  <c r="F88" i="27" s="1"/>
  <c r="E14" i="25"/>
  <c r="I27" i="24"/>
  <c r="I91" i="22"/>
  <c r="I27" i="23"/>
  <c r="E104" i="27"/>
  <c r="E103" i="27" s="1"/>
  <c r="E102" i="27" s="1"/>
  <c r="D65" i="22"/>
  <c r="D64" i="22" s="1"/>
  <c r="H23" i="25"/>
  <c r="E42" i="27"/>
  <c r="E41" i="27" s="1"/>
  <c r="G30" i="27"/>
  <c r="D69" i="27"/>
  <c r="F80" i="22"/>
  <c r="I88" i="22"/>
  <c r="BA193" i="6"/>
  <c r="F87" i="27"/>
  <c r="F86" i="27" s="1"/>
  <c r="E94" i="27"/>
  <c r="E93" i="27" s="1"/>
  <c r="I42" i="22"/>
  <c r="I41" i="22" s="1"/>
  <c r="I10" i="25"/>
  <c r="I76" i="22"/>
  <c r="H32" i="22"/>
  <c r="G29" i="27"/>
  <c r="G16" i="27"/>
  <c r="E69" i="27"/>
  <c r="D66" i="27"/>
  <c r="I62" i="22"/>
  <c r="D13" i="27"/>
  <c r="D12" i="27" s="1"/>
  <c r="H80" i="24"/>
  <c r="F32" i="24"/>
  <c r="C54" i="27"/>
  <c r="C53" i="27" s="1"/>
  <c r="C52" i="27" s="1"/>
  <c r="D32" i="24"/>
  <c r="F80" i="25"/>
  <c r="I97" i="25"/>
  <c r="C98" i="27"/>
  <c r="C97" i="27" s="1"/>
  <c r="E65" i="25"/>
  <c r="E64" i="25" s="1"/>
  <c r="I24" i="23"/>
  <c r="I69" i="24"/>
  <c r="I72" i="24"/>
  <c r="G26" i="27"/>
  <c r="G25" i="27"/>
  <c r="G22" i="27"/>
  <c r="I12" i="24"/>
  <c r="G71" i="27"/>
  <c r="G80" i="22"/>
  <c r="F65" i="25"/>
  <c r="F64" i="25" s="1"/>
  <c r="F32" i="25"/>
  <c r="I103" i="23"/>
  <c r="I102" i="23" s="1"/>
  <c r="I62" i="25"/>
  <c r="C63" i="27"/>
  <c r="C62" i="27" s="1"/>
  <c r="I4" i="22"/>
  <c r="D5" i="27"/>
  <c r="D4" i="27" s="1"/>
  <c r="D104" i="27"/>
  <c r="D103" i="27" s="1"/>
  <c r="D102" i="27" s="1"/>
  <c r="I103" i="22"/>
  <c r="I102" i="22" s="1"/>
  <c r="D96" i="27"/>
  <c r="D95" i="27" s="1"/>
  <c r="I95" i="22"/>
  <c r="I106" i="22"/>
  <c r="I105" i="22" s="1"/>
  <c r="F11" i="27"/>
  <c r="I78" i="23"/>
  <c r="I20" i="24"/>
  <c r="G28" i="27"/>
  <c r="G19" i="27"/>
  <c r="I42" i="23"/>
  <c r="I41" i="23" s="1"/>
  <c r="F7" i="27"/>
  <c r="F6" i="27" s="1"/>
  <c r="I6" i="23"/>
  <c r="F57" i="27"/>
  <c r="F56" i="27" s="1"/>
  <c r="I56" i="23"/>
  <c r="F13" i="27"/>
  <c r="F12" i="27" s="1"/>
  <c r="I12" i="23"/>
  <c r="E107" i="27"/>
  <c r="E106" i="27" s="1"/>
  <c r="E105" i="27" s="1"/>
  <c r="I106" i="24"/>
  <c r="I105" i="24" s="1"/>
  <c r="I24" i="22"/>
  <c r="I4" i="23"/>
  <c r="D42" i="27"/>
  <c r="D41" i="27" s="1"/>
  <c r="I42" i="24"/>
  <c r="I41" i="24" s="1"/>
  <c r="G108" i="27"/>
  <c r="I15" i="25"/>
  <c r="I66" i="22"/>
  <c r="E9" i="27"/>
  <c r="E8" i="27" s="1"/>
  <c r="E3" i="27" s="1"/>
  <c r="D3" i="22"/>
  <c r="D107" i="27"/>
  <c r="I58" i="22"/>
  <c r="I97" i="22"/>
  <c r="D98" i="27"/>
  <c r="D97" i="27" s="1"/>
  <c r="I106" i="25"/>
  <c r="I105" i="25" s="1"/>
  <c r="C85" i="27"/>
  <c r="I84" i="25"/>
  <c r="I12" i="25"/>
  <c r="C13" i="27"/>
  <c r="C12" i="27" s="1"/>
  <c r="I38" i="22"/>
  <c r="I37" i="22" s="1"/>
  <c r="BA182" i="6"/>
  <c r="E101" i="27"/>
  <c r="E100" i="27" s="1"/>
  <c r="E99" i="27" s="1"/>
  <c r="I34" i="24"/>
  <c r="I33" i="24" s="1"/>
  <c r="D7" i="27"/>
  <c r="I6" i="22"/>
  <c r="F98" i="27"/>
  <c r="F97" i="27" s="1"/>
  <c r="I97" i="23"/>
  <c r="F77" i="27"/>
  <c r="F76" i="27" s="1"/>
  <c r="I76" i="23"/>
  <c r="E80" i="25"/>
  <c r="E87" i="27"/>
  <c r="E86" i="27" s="1"/>
  <c r="D15" i="27"/>
  <c r="D27" i="27"/>
  <c r="D21" i="27"/>
  <c r="I20" i="22"/>
  <c r="I93" i="23"/>
  <c r="F94" i="27"/>
  <c r="F93" i="27" s="1"/>
  <c r="E90" i="24"/>
  <c r="E80" i="24" s="1"/>
  <c r="I91" i="23"/>
  <c r="F92" i="27"/>
  <c r="F91" i="27" s="1"/>
  <c r="C94" i="27"/>
  <c r="C93" i="27" s="1"/>
  <c r="I93" i="25"/>
  <c r="I27" i="22"/>
  <c r="H65" i="24"/>
  <c r="H64" i="24" s="1"/>
  <c r="D23" i="25"/>
  <c r="I34" i="22"/>
  <c r="I33" i="22" s="1"/>
  <c r="F9" i="27"/>
  <c r="F8" i="27" s="1"/>
  <c r="I8" i="23"/>
  <c r="E98" i="27"/>
  <c r="I97" i="24"/>
  <c r="I24" i="25"/>
  <c r="E40" i="27"/>
  <c r="E38" i="27" s="1"/>
  <c r="E37" i="27" s="1"/>
  <c r="I38" i="24"/>
  <c r="I37" i="24" s="1"/>
  <c r="I78" i="22"/>
  <c r="D79" i="27"/>
  <c r="D78" i="27" s="1"/>
  <c r="G60" i="27"/>
  <c r="C75" i="27"/>
  <c r="I74" i="25"/>
  <c r="I74" i="24"/>
  <c r="E75" i="27"/>
  <c r="E74" i="27" s="1"/>
  <c r="I72" i="25"/>
  <c r="C73" i="27"/>
  <c r="D75" i="27"/>
  <c r="D74" i="27" s="1"/>
  <c r="I74" i="22"/>
  <c r="D57" i="27"/>
  <c r="D56" i="27" s="1"/>
  <c r="I56" i="22"/>
  <c r="E77" i="27"/>
  <c r="I76" i="24"/>
  <c r="I72" i="23"/>
  <c r="F73" i="27"/>
  <c r="F72" i="27" s="1"/>
  <c r="I20" i="25"/>
  <c r="BA210" i="6"/>
  <c r="E15" i="27"/>
  <c r="Y203" i="28"/>
  <c r="AH203" i="28"/>
  <c r="O203" i="28"/>
  <c r="I203" i="28"/>
  <c r="G203" i="28"/>
  <c r="AZ291" i="6"/>
  <c r="AS291" i="6"/>
  <c r="BA180" i="6"/>
  <c r="E53" i="22"/>
  <c r="E52" i="22" s="1"/>
  <c r="E32" i="22" s="1"/>
  <c r="I54" i="22"/>
  <c r="AI146" i="28"/>
  <c r="BK146" i="28" s="1"/>
  <c r="BK147" i="28"/>
  <c r="AG203" i="28"/>
  <c r="BL142" i="28"/>
  <c r="BK74" i="28"/>
  <c r="BK101" i="28"/>
  <c r="AI100" i="28"/>
  <c r="BK100" i="28" s="1"/>
  <c r="BL70" i="28"/>
  <c r="W69" i="28"/>
  <c r="AZ69" i="28"/>
  <c r="AZ68" i="28" s="1"/>
  <c r="AZ56" i="28" s="1"/>
  <c r="AI37" i="28"/>
  <c r="BK37" i="28" s="1"/>
  <c r="BK38" i="28"/>
  <c r="BJ2" i="28"/>
  <c r="AR2" i="28"/>
  <c r="AR203" i="28" s="1"/>
  <c r="Z2" i="28"/>
  <c r="Z203" i="28" s="1"/>
  <c r="J2" i="28"/>
  <c r="J203" i="28" s="1"/>
  <c r="D78" i="25"/>
  <c r="I79" i="25"/>
  <c r="G34" i="25"/>
  <c r="G33" i="25" s="1"/>
  <c r="I35" i="25"/>
  <c r="D100" i="25"/>
  <c r="D99" i="25" s="1"/>
  <c r="D80" i="25" s="1"/>
  <c r="I101" i="25"/>
  <c r="C58" i="24"/>
  <c r="C55" i="24" s="1"/>
  <c r="I59" i="24"/>
  <c r="I40" i="25"/>
  <c r="C38" i="25"/>
  <c r="C37" i="25" s="1"/>
  <c r="C69" i="25"/>
  <c r="C65" i="25" s="1"/>
  <c r="C64" i="25" s="1"/>
  <c r="I70" i="25"/>
  <c r="BA201" i="6"/>
  <c r="E56" i="24"/>
  <c r="E55" i="24" s="1"/>
  <c r="E32" i="24" s="1"/>
  <c r="I57" i="24"/>
  <c r="BL188" i="28"/>
  <c r="W187" i="28"/>
  <c r="C42" i="25"/>
  <c r="C41" i="25" s="1"/>
  <c r="I51" i="25"/>
  <c r="C51" i="27" s="1"/>
  <c r="G51" i="27" s="1"/>
  <c r="BK174" i="28"/>
  <c r="G82" i="25"/>
  <c r="G81" i="25" s="1"/>
  <c r="G80" i="25" s="1"/>
  <c r="I83" i="25"/>
  <c r="BL200" i="28"/>
  <c r="W173" i="28"/>
  <c r="W106" i="28"/>
  <c r="BL111" i="28"/>
  <c r="BL141" i="28"/>
  <c r="BK142" i="28"/>
  <c r="BL107" i="28"/>
  <c r="BK107" i="28"/>
  <c r="BL80" i="28"/>
  <c r="W79" i="28"/>
  <c r="BL98" i="28"/>
  <c r="BL146" i="28"/>
  <c r="BJ122" i="28"/>
  <c r="BJ121" i="28" s="1"/>
  <c r="BL7" i="28"/>
  <c r="W3" i="28"/>
  <c r="BK130" i="28"/>
  <c r="BL130" i="28"/>
  <c r="BL44" i="28"/>
  <c r="AI21" i="28"/>
  <c r="BK21" i="28" s="1"/>
  <c r="BK22" i="28"/>
  <c r="BJ56" i="28"/>
  <c r="BL38" i="28"/>
  <c r="AE203" i="28"/>
  <c r="AO203" i="28"/>
  <c r="BH2" i="28"/>
  <c r="BH203" i="28" s="1"/>
  <c r="AN2" i="28"/>
  <c r="AN203" i="28" s="1"/>
  <c r="V2" i="28"/>
  <c r="V203" i="28" s="1"/>
  <c r="F2" i="28"/>
  <c r="F203" i="28" s="1"/>
  <c r="C53" i="24"/>
  <c r="C52" i="24" s="1"/>
  <c r="I54" i="24"/>
  <c r="W196" i="28"/>
  <c r="I36" i="25"/>
  <c r="C36" i="27" s="1"/>
  <c r="G36" i="27" s="1"/>
  <c r="C34" i="25"/>
  <c r="C33" i="25" s="1"/>
  <c r="G42" i="25"/>
  <c r="G41" i="25" s="1"/>
  <c r="I44" i="25"/>
  <c r="BJ193" i="28"/>
  <c r="BK194" i="28"/>
  <c r="BK184" i="28"/>
  <c r="BJ183" i="28"/>
  <c r="BL183" i="28" s="1"/>
  <c r="AL291" i="6"/>
  <c r="AI187" i="28"/>
  <c r="BK188" i="28"/>
  <c r="BL184" i="28"/>
  <c r="BL164" i="28"/>
  <c r="BK164" i="28"/>
  <c r="AI157" i="28"/>
  <c r="BL123" i="28"/>
  <c r="W122" i="28"/>
  <c r="AZ203" i="28"/>
  <c r="AA203" i="28"/>
  <c r="BL14" i="28"/>
  <c r="BL37" i="28"/>
  <c r="BL4" i="28"/>
  <c r="S203" i="28"/>
  <c r="AE291" i="6"/>
  <c r="I67" i="25"/>
  <c r="D66" i="25"/>
  <c r="B2" i="23"/>
  <c r="B109" i="23" s="1"/>
  <c r="I31" i="25"/>
  <c r="E27" i="25"/>
  <c r="E23" i="25" s="1"/>
  <c r="C58" i="25"/>
  <c r="I59" i="25"/>
  <c r="AI197" i="28"/>
  <c r="BK198" i="28"/>
  <c r="C103" i="25"/>
  <c r="C102" i="25" s="1"/>
  <c r="C80" i="25" s="1"/>
  <c r="I104" i="25"/>
  <c r="I57" i="25"/>
  <c r="C56" i="25"/>
  <c r="BL198" i="28"/>
  <c r="BL181" i="28"/>
  <c r="AI180" i="28"/>
  <c r="BK181" i="28"/>
  <c r="AI150" i="28"/>
  <c r="BK151" i="28"/>
  <c r="AI118" i="28"/>
  <c r="BK118" i="28" s="1"/>
  <c r="BK119" i="28"/>
  <c r="BK80" i="28"/>
  <c r="AI79" i="28"/>
  <c r="BL102" i="28"/>
  <c r="W101" i="28"/>
  <c r="BL90" i="28"/>
  <c r="BK69" i="28"/>
  <c r="AI68" i="28"/>
  <c r="BK68" i="28" s="1"/>
  <c r="AI58" i="28"/>
  <c r="BK59" i="28"/>
  <c r="BL108" i="28"/>
  <c r="Q203" i="28"/>
  <c r="AI3" i="28"/>
  <c r="BK4" i="28"/>
  <c r="BG203" i="28"/>
  <c r="K2" i="28"/>
  <c r="K203" i="28" s="1"/>
  <c r="AV2" i="28"/>
  <c r="AV203" i="28" s="1"/>
  <c r="AD2" i="28"/>
  <c r="AD203" i="28" s="1"/>
  <c r="N2" i="28"/>
  <c r="N203" i="28" s="1"/>
  <c r="C5" i="27" l="1"/>
  <c r="C4" i="27" s="1"/>
  <c r="C3" i="27" s="1"/>
  <c r="I58" i="23"/>
  <c r="E2" i="24"/>
  <c r="E109" i="24" s="1"/>
  <c r="E111" i="24" s="1"/>
  <c r="G61" i="27"/>
  <c r="F2" i="22"/>
  <c r="F109" i="22" s="1"/>
  <c r="F111" i="22" s="1"/>
  <c r="G2" i="22"/>
  <c r="G109" i="22" s="1"/>
  <c r="G111" i="22" s="1"/>
  <c r="G2" i="25"/>
  <c r="H2" i="25"/>
  <c r="H109" i="25" s="1"/>
  <c r="H111" i="25" s="1"/>
  <c r="F2" i="25"/>
  <c r="F109" i="25" s="1"/>
  <c r="F111" i="25" s="1"/>
  <c r="H2" i="23"/>
  <c r="H109" i="23" s="1"/>
  <c r="F14" i="27"/>
  <c r="F2" i="24"/>
  <c r="F109" i="24" s="1"/>
  <c r="F111" i="24" s="1"/>
  <c r="F23" i="27"/>
  <c r="C2" i="22"/>
  <c r="C109" i="22" s="1"/>
  <c r="C111" i="22" s="1"/>
  <c r="D2" i="24"/>
  <c r="D109" i="24" s="1"/>
  <c r="D111" i="24" s="1"/>
  <c r="D23" i="27"/>
  <c r="H2" i="22"/>
  <c r="H109" i="22" s="1"/>
  <c r="H111" i="22" s="1"/>
  <c r="G2" i="24"/>
  <c r="G109" i="24" s="1"/>
  <c r="G111" i="24" s="1"/>
  <c r="F55" i="27"/>
  <c r="F32" i="27" s="1"/>
  <c r="C2" i="25"/>
  <c r="H2" i="24"/>
  <c r="H109" i="24" s="1"/>
  <c r="H111" i="24" s="1"/>
  <c r="G24" i="27"/>
  <c r="D2" i="25"/>
  <c r="D2" i="22"/>
  <c r="D109" i="22" s="1"/>
  <c r="D111" i="22" s="1"/>
  <c r="G109" i="23"/>
  <c r="F109" i="23"/>
  <c r="C2" i="24"/>
  <c r="D55" i="27"/>
  <c r="I81" i="24"/>
  <c r="I14" i="22"/>
  <c r="E109" i="23"/>
  <c r="I55" i="23"/>
  <c r="I32" i="23" s="1"/>
  <c r="G15" i="27"/>
  <c r="I3" i="24"/>
  <c r="E2" i="22"/>
  <c r="E109" i="22" s="1"/>
  <c r="E111" i="22" s="1"/>
  <c r="I3" i="22"/>
  <c r="C90" i="27"/>
  <c r="I14" i="24"/>
  <c r="D2" i="23"/>
  <c r="D109" i="23" s="1"/>
  <c r="C14" i="27"/>
  <c r="C109" i="23"/>
  <c r="G63" i="27"/>
  <c r="G62" i="27" s="1"/>
  <c r="E81" i="27"/>
  <c r="I81" i="22"/>
  <c r="I81" i="23"/>
  <c r="E23" i="27"/>
  <c r="I14" i="23"/>
  <c r="F81" i="27"/>
  <c r="F65" i="27"/>
  <c r="F64" i="27" s="1"/>
  <c r="I55" i="22"/>
  <c r="I23" i="24"/>
  <c r="G5" i="27"/>
  <c r="G4" i="27" s="1"/>
  <c r="E14" i="27"/>
  <c r="I90" i="25"/>
  <c r="I65" i="23"/>
  <c r="I64" i="23" s="1"/>
  <c r="I3" i="25"/>
  <c r="G96" i="27"/>
  <c r="G95" i="27" s="1"/>
  <c r="I14" i="25"/>
  <c r="F90" i="27"/>
  <c r="I23" i="23"/>
  <c r="G89" i="27"/>
  <c r="G88" i="27" s="1"/>
  <c r="I3" i="23"/>
  <c r="E2" i="25"/>
  <c r="E109" i="25" s="1"/>
  <c r="E111" i="25" s="1"/>
  <c r="D90" i="27"/>
  <c r="D65" i="27"/>
  <c r="D64" i="27" s="1"/>
  <c r="I90" i="24"/>
  <c r="I23" i="22"/>
  <c r="G87" i="27"/>
  <c r="G86" i="27" s="1"/>
  <c r="I90" i="22"/>
  <c r="BA291" i="6"/>
  <c r="G94" i="27"/>
  <c r="G93" i="27" s="1"/>
  <c r="G13" i="27"/>
  <c r="G12" i="27" s="1"/>
  <c r="I90" i="23"/>
  <c r="F10" i="27"/>
  <c r="F3" i="27" s="1"/>
  <c r="G11" i="27"/>
  <c r="G10" i="27" s="1"/>
  <c r="D106" i="27"/>
  <c r="D105" i="27" s="1"/>
  <c r="G107" i="27"/>
  <c r="G106" i="27" s="1"/>
  <c r="G105" i="27" s="1"/>
  <c r="I65" i="22"/>
  <c r="I64" i="22" s="1"/>
  <c r="C84" i="27"/>
  <c r="G85" i="27"/>
  <c r="G84" i="27" s="1"/>
  <c r="E97" i="27"/>
  <c r="E90" i="27" s="1"/>
  <c r="G98" i="27"/>
  <c r="G97" i="27" s="1"/>
  <c r="G21" i="27"/>
  <c r="G20" i="27" s="1"/>
  <c r="D20" i="27"/>
  <c r="D14" i="27" s="1"/>
  <c r="D6" i="27"/>
  <c r="D3" i="27" s="1"/>
  <c r="G7" i="27"/>
  <c r="G6" i="27" s="1"/>
  <c r="G9" i="27"/>
  <c r="G8" i="27" s="1"/>
  <c r="I65" i="24"/>
  <c r="I64" i="24" s="1"/>
  <c r="G92" i="27"/>
  <c r="G91" i="27" s="1"/>
  <c r="E76" i="27"/>
  <c r="E65" i="27" s="1"/>
  <c r="E64" i="27" s="1"/>
  <c r="G77" i="27"/>
  <c r="G76" i="27" s="1"/>
  <c r="C72" i="27"/>
  <c r="G73" i="27"/>
  <c r="G72" i="27" s="1"/>
  <c r="C74" i="27"/>
  <c r="G74" i="27" s="1"/>
  <c r="G75" i="27"/>
  <c r="C32" i="24"/>
  <c r="BK180" i="28"/>
  <c r="BL180" i="28"/>
  <c r="I66" i="25"/>
  <c r="C67" i="27"/>
  <c r="W121" i="28"/>
  <c r="BK150" i="28"/>
  <c r="AI122" i="28"/>
  <c r="BK197" i="28"/>
  <c r="AI196" i="28"/>
  <c r="BK196" i="28" s="1"/>
  <c r="BK3" i="28"/>
  <c r="AI2" i="28"/>
  <c r="AI57" i="28"/>
  <c r="BK58" i="28"/>
  <c r="BL58" i="28"/>
  <c r="BL101" i="28"/>
  <c r="W100" i="28"/>
  <c r="BL100" i="28" s="1"/>
  <c r="BL150" i="28"/>
  <c r="C104" i="27"/>
  <c r="I103" i="25"/>
  <c r="I102" i="25" s="1"/>
  <c r="I58" i="25"/>
  <c r="C59" i="27"/>
  <c r="BK157" i="28"/>
  <c r="BL157" i="28"/>
  <c r="BL197" i="28"/>
  <c r="I100" i="25"/>
  <c r="I99" i="25" s="1"/>
  <c r="C101" i="27"/>
  <c r="I78" i="25"/>
  <c r="C79" i="27"/>
  <c r="C31" i="27"/>
  <c r="I27" i="25"/>
  <c r="I23" i="25" s="1"/>
  <c r="C55" i="25"/>
  <c r="C32" i="25" s="1"/>
  <c r="BL21" i="28"/>
  <c r="BK187" i="28"/>
  <c r="AI186" i="28"/>
  <c r="BK186" i="28" s="1"/>
  <c r="I53" i="24"/>
  <c r="I52" i="24" s="1"/>
  <c r="E54" i="27"/>
  <c r="E53" i="27" s="1"/>
  <c r="E52" i="27" s="1"/>
  <c r="BL187" i="28"/>
  <c r="W186" i="28"/>
  <c r="I38" i="25"/>
  <c r="I37" i="25" s="1"/>
  <c r="C40" i="27"/>
  <c r="D65" i="25"/>
  <c r="D64" i="25" s="1"/>
  <c r="BK79" i="28"/>
  <c r="AI78" i="28"/>
  <c r="BK78" i="28" s="1"/>
  <c r="BJ192" i="28"/>
  <c r="BK193" i="28"/>
  <c r="BL193" i="28"/>
  <c r="W2" i="28"/>
  <c r="BL3" i="28"/>
  <c r="AI173" i="28"/>
  <c r="C70" i="27"/>
  <c r="I69" i="25"/>
  <c r="E59" i="27"/>
  <c r="E58" i="27" s="1"/>
  <c r="I58" i="24"/>
  <c r="I34" i="25"/>
  <c r="I33" i="25" s="1"/>
  <c r="C35" i="27"/>
  <c r="BL118" i="28"/>
  <c r="C57" i="27"/>
  <c r="I56" i="25"/>
  <c r="BJ173" i="28"/>
  <c r="BK183" i="28"/>
  <c r="C44" i="27"/>
  <c r="I42" i="25"/>
  <c r="I41" i="25" s="1"/>
  <c r="BL196" i="28"/>
  <c r="BL79" i="28"/>
  <c r="W78" i="28"/>
  <c r="AI106" i="28"/>
  <c r="BK106" i="28" s="1"/>
  <c r="BL106" i="28"/>
  <c r="C83" i="27"/>
  <c r="I82" i="25"/>
  <c r="I81" i="25" s="1"/>
  <c r="E57" i="27"/>
  <c r="E56" i="27" s="1"/>
  <c r="I56" i="24"/>
  <c r="G32" i="25"/>
  <c r="W68" i="28"/>
  <c r="BL69" i="28"/>
  <c r="D54" i="27"/>
  <c r="I53" i="22"/>
  <c r="I52" i="22" s="1"/>
  <c r="G109" i="25" l="1"/>
  <c r="G111" i="25" s="1"/>
  <c r="F2" i="27"/>
  <c r="C109" i="25"/>
  <c r="C111" i="25" s="1"/>
  <c r="I32" i="22"/>
  <c r="D109" i="25"/>
  <c r="D111" i="25" s="1"/>
  <c r="C109" i="24"/>
  <c r="C111" i="24" s="1"/>
  <c r="E80" i="27"/>
  <c r="I80" i="23"/>
  <c r="I80" i="24"/>
  <c r="I2" i="24"/>
  <c r="I2" i="22"/>
  <c r="I2" i="25"/>
  <c r="E2" i="27"/>
  <c r="D80" i="27"/>
  <c r="I80" i="22"/>
  <c r="F80" i="27"/>
  <c r="G14" i="27"/>
  <c r="I2" i="23"/>
  <c r="G90" i="27"/>
  <c r="G3" i="27"/>
  <c r="D2" i="27"/>
  <c r="I80" i="25"/>
  <c r="E55" i="27"/>
  <c r="E32" i="27" s="1"/>
  <c r="C82" i="27"/>
  <c r="C81" i="27" s="1"/>
  <c r="G83" i="27"/>
  <c r="G82" i="27" s="1"/>
  <c r="G81" i="27" s="1"/>
  <c r="I55" i="24"/>
  <c r="I32" i="24" s="1"/>
  <c r="BK173" i="28"/>
  <c r="BL186" i="28"/>
  <c r="W156" i="28"/>
  <c r="G79" i="27"/>
  <c r="G78" i="27" s="1"/>
  <c r="C78" i="27"/>
  <c r="BL173" i="28"/>
  <c r="BK2" i="28"/>
  <c r="AI121" i="28"/>
  <c r="BK121" i="28" s="1"/>
  <c r="BK122" i="28"/>
  <c r="G67" i="27"/>
  <c r="G66" i="27" s="1"/>
  <c r="C66" i="27"/>
  <c r="G54" i="27"/>
  <c r="G53" i="27" s="1"/>
  <c r="G52" i="27" s="1"/>
  <c r="D53" i="27"/>
  <c r="D52" i="27" s="1"/>
  <c r="D32" i="27" s="1"/>
  <c r="BK192" i="28"/>
  <c r="BJ156" i="28"/>
  <c r="BJ203" i="28" s="1"/>
  <c r="BL192" i="28"/>
  <c r="I65" i="25"/>
  <c r="I64" i="25" s="1"/>
  <c r="G104" i="27"/>
  <c r="G103" i="27" s="1"/>
  <c r="G102" i="27" s="1"/>
  <c r="C103" i="27"/>
  <c r="C102" i="27" s="1"/>
  <c r="BL2" i="28"/>
  <c r="BM2" i="28" s="1"/>
  <c r="G40" i="27"/>
  <c r="G38" i="27" s="1"/>
  <c r="G37" i="27" s="1"/>
  <c r="C38" i="27"/>
  <c r="C37" i="27" s="1"/>
  <c r="G101" i="27"/>
  <c r="G100" i="27" s="1"/>
  <c r="G99" i="27" s="1"/>
  <c r="C100" i="27"/>
  <c r="C99" i="27" s="1"/>
  <c r="G59" i="27"/>
  <c r="G58" i="27" s="1"/>
  <c r="C58" i="27"/>
  <c r="BL122" i="28"/>
  <c r="C34" i="27"/>
  <c r="C33" i="27" s="1"/>
  <c r="G35" i="27"/>
  <c r="G34" i="27" s="1"/>
  <c r="G33" i="27" s="1"/>
  <c r="BL68" i="28"/>
  <c r="W56" i="28"/>
  <c r="BL56" i="28" s="1"/>
  <c r="BL78" i="28"/>
  <c r="G44" i="27"/>
  <c r="G42" i="27" s="1"/>
  <c r="G41" i="27" s="1"/>
  <c r="C42" i="27"/>
  <c r="C41" i="27" s="1"/>
  <c r="C56" i="27"/>
  <c r="G57" i="27"/>
  <c r="G56" i="27" s="1"/>
  <c r="G70" i="27"/>
  <c r="G69" i="27" s="1"/>
  <c r="C69" i="27"/>
  <c r="G31" i="27"/>
  <c r="C27" i="27"/>
  <c r="AI156" i="28"/>
  <c r="BK156" i="28" s="1"/>
  <c r="I55" i="25"/>
  <c r="I32" i="25" s="1"/>
  <c r="BK57" i="28"/>
  <c r="AI56" i="28"/>
  <c r="BK56" i="28" s="1"/>
  <c r="BL57" i="28"/>
  <c r="BL121" i="28"/>
  <c r="F109" i="27" l="1"/>
  <c r="F111" i="27" s="1"/>
  <c r="I109" i="22"/>
  <c r="I111" i="22" s="1"/>
  <c r="I109" i="24"/>
  <c r="I111" i="24" s="1"/>
  <c r="I109" i="23"/>
  <c r="E109" i="27"/>
  <c r="E111" i="27" s="1"/>
  <c r="I109" i="25"/>
  <c r="I111" i="25" s="1"/>
  <c r="D109" i="27"/>
  <c r="D111" i="27" s="1"/>
  <c r="G55" i="27"/>
  <c r="G32" i="27" s="1"/>
  <c r="J32" i="27" s="1"/>
  <c r="AI203" i="28"/>
  <c r="BK203" i="28" s="1"/>
  <c r="G65" i="27"/>
  <c r="G64" i="27" s="1"/>
  <c r="BL156" i="28"/>
  <c r="G80" i="27"/>
  <c r="G27" i="27"/>
  <c r="G23" i="27" s="1"/>
  <c r="G2" i="27" s="1"/>
  <c r="C23" i="27"/>
  <c r="C2" i="27" s="1"/>
  <c r="C55" i="27"/>
  <c r="C32" i="27" s="1"/>
  <c r="W203" i="28"/>
  <c r="BL203" i="28" s="1"/>
  <c r="C65" i="27"/>
  <c r="C64" i="27" s="1"/>
  <c r="C80" i="27"/>
  <c r="G109" i="27" l="1"/>
  <c r="G111" i="27" s="1"/>
  <c r="BL220" i="28"/>
  <c r="BM225" i="28"/>
  <c r="C109" i="27"/>
  <c r="C111" i="27" s="1"/>
</calcChain>
</file>

<file path=xl/comments1.xml><?xml version="1.0" encoding="utf-8"?>
<comments xmlns="http://schemas.openxmlformats.org/spreadsheetml/2006/main">
  <authors>
    <author>LENOVO</author>
    <author>Jose Perez</author>
  </authors>
  <commentList>
    <comment ref="P43" authorId="0" shapeId="0">
      <text>
        <r>
          <rPr>
            <b/>
            <sz val="9"/>
            <color indexed="81"/>
            <rFont val="Tahoma"/>
            <family val="2"/>
          </rPr>
          <t>LENOVO: Instructores</t>
        </r>
      </text>
    </comment>
    <comment ref="AA43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Instructores</t>
        </r>
      </text>
    </comment>
    <comment ref="P50" authorId="0" shapeId="0">
      <text>
        <r>
          <rPr>
            <b/>
            <sz val="9"/>
            <color indexed="81"/>
            <rFont val="Tahoma"/>
            <family val="2"/>
          </rPr>
          <t xml:space="preserve">LENOVO: Festivales
</t>
        </r>
      </text>
    </comment>
    <comment ref="AA50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Instructores</t>
        </r>
      </text>
    </comment>
    <comment ref="AJ50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Intructores</t>
        </r>
      </text>
    </comment>
  </commentList>
</comments>
</file>

<file path=xl/comments2.xml><?xml version="1.0" encoding="utf-8"?>
<comments xmlns="http://schemas.openxmlformats.org/spreadsheetml/2006/main">
  <authors>
    <author>Marly Rocio Mongua</author>
    <author>Jose Perez</author>
  </authors>
  <commentList>
    <comment ref="S3" authorId="0" shapeId="0">
      <text>
        <r>
          <rPr>
            <b/>
            <sz val="9"/>
            <color indexed="81"/>
            <rFont val="Tahoma"/>
            <family val="2"/>
          </rPr>
          <t>Orientación de la Meta: (DNP)</t>
        </r>
        <r>
          <rPr>
            <sz val="9"/>
            <color indexed="81"/>
            <rFont val="Tahoma"/>
            <family val="2"/>
          </rPr>
          <t xml:space="preserve">
 Para productos, existen dos tipos de metas dependiendo de la dirección hacia donde se encuentra la situación deseada:
</t>
        </r>
        <r>
          <rPr>
            <b/>
            <sz val="9"/>
            <color indexed="81"/>
            <rFont val="Tahoma"/>
            <family val="2"/>
          </rPr>
          <t>∞ Mantenimiento</t>
        </r>
        <r>
          <rPr>
            <sz val="9"/>
            <color indexed="81"/>
            <rFont val="Tahoma"/>
            <family val="2"/>
          </rPr>
          <t>: La situación deseada requiere mantener los niveles de la meta de producto del cuatrienio correspondiente al indicador asociado a la meta, para cumplir el objetivo. Es decir, el valor logrado para cada vigencia debería ser equivalente a la meta de producto programada para el cuatrienio.
EJEMPLO: 2020: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 2021: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 2022: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  2023:</t>
        </r>
        <r>
          <rPr>
            <b/>
            <sz val="9"/>
            <color indexed="81"/>
            <rFont val="Tahoma"/>
            <family val="2"/>
          </rPr>
          <t xml:space="preserve">19 </t>
        </r>
        <r>
          <rPr>
            <sz val="9"/>
            <color indexed="81"/>
            <rFont val="Tahoma"/>
            <family val="2"/>
          </rPr>
          <t xml:space="preserve">= CUATRIENIO: 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
∞ Incremento:</t>
        </r>
        <r>
          <rPr>
            <sz val="9"/>
            <color indexed="81"/>
            <rFont val="Tahoma"/>
            <family val="2"/>
          </rPr>
          <t xml:space="preserve"> La situación deseada requiere incrementar los niveles actuales del indicador asociado a la meta para cumplir el objetivo.
EJEMPLO: 2020:</t>
        </r>
        <r>
          <rPr>
            <b/>
            <sz val="9"/>
            <color indexed="81"/>
            <rFont val="Tahoma"/>
            <family val="2"/>
          </rPr>
          <t>5</t>
        </r>
        <r>
          <rPr>
            <sz val="9"/>
            <color indexed="81"/>
            <rFont val="Tahoma"/>
            <family val="2"/>
          </rPr>
          <t xml:space="preserve"> 2021:</t>
        </r>
        <r>
          <rPr>
            <b/>
            <sz val="9"/>
            <color indexed="81"/>
            <rFont val="Tahoma"/>
            <family val="2"/>
          </rPr>
          <t>6</t>
        </r>
        <r>
          <rPr>
            <sz val="9"/>
            <color indexed="81"/>
            <rFont val="Tahoma"/>
            <family val="2"/>
          </rPr>
          <t xml:space="preserve"> 2022:</t>
        </r>
        <r>
          <rPr>
            <b/>
            <sz val="9"/>
            <color indexed="81"/>
            <rFont val="Tahoma"/>
            <family val="2"/>
          </rPr>
          <t xml:space="preserve">7 </t>
        </r>
        <r>
          <rPr>
            <sz val="9"/>
            <color indexed="81"/>
            <rFont val="Tahoma"/>
            <family val="2"/>
          </rPr>
          <t xml:space="preserve"> 2023:</t>
        </r>
        <r>
          <rPr>
            <b/>
            <sz val="9"/>
            <color indexed="81"/>
            <rFont val="Tahoma"/>
            <family val="2"/>
          </rPr>
          <t>1</t>
        </r>
        <r>
          <rPr>
            <sz val="9"/>
            <color indexed="81"/>
            <rFont val="Tahoma"/>
            <family val="2"/>
          </rPr>
          <t xml:space="preserve"> = CUATRIENIO: 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
Una vez definido el tipo de meta deberá seleccionar en la casilla en el desplegable la opción que se ajuste a la orientación.</t>
        </r>
      </text>
    </comment>
    <comment ref="AA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Adquisición de predios uso exclusivo de sector Ambiental</t>
        </r>
      </text>
    </comment>
    <comment ref="AC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Diligenciamiento exclusivo del sector salud</t>
        </r>
      </text>
    </comment>
    <comment ref="AD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Recursos de Cofinanciación</t>
        </r>
      </text>
    </comment>
    <comment ref="AH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Adquisición de predios uso exclusivo de sector Ambiental</t>
        </r>
      </text>
    </comment>
    <comment ref="AJ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Diligenciamiento exclusivo del sector salud</t>
        </r>
      </text>
    </comment>
    <comment ref="AK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Recursos de Cofinanciación</t>
        </r>
      </text>
    </comment>
    <comment ref="AO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Adquisición de predios uso exclusivo de sector Ambiental</t>
        </r>
      </text>
    </comment>
    <comment ref="AQ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Diligenciamiento exclusivo del sector salud</t>
        </r>
      </text>
    </comment>
    <comment ref="AR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Recursos de Cofinanciación</t>
        </r>
      </text>
    </comment>
    <comment ref="AV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Adquisición de predios uso exclusivo de sector Ambiental</t>
        </r>
      </text>
    </comment>
    <comment ref="AX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Diligenciamiento exclusivo del sector salud</t>
        </r>
      </text>
    </comment>
    <comment ref="AY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Recursos de Cofinanciación</t>
        </r>
      </text>
    </comment>
    <comment ref="Z17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le incrementaron 5.938 de acuerdo a las modificaciones PPI</t>
        </r>
      </text>
    </comment>
    <comment ref="AG17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incrementaron los recursos de acuerdo al PPI</t>
        </r>
      </text>
    </comment>
    <comment ref="AM17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incrementaron los recursos de acuerdo al PPI</t>
        </r>
      </text>
    </comment>
    <comment ref="AS17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incrementaron los recursos de acuerdo al PPI</t>
        </r>
      </text>
    </comment>
    <comment ref="AC19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Superavit Convenio</t>
        </r>
      </text>
    </comment>
    <comment ref="Y74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Gratuidad</t>
        </r>
      </text>
    </comment>
    <comment ref="Y78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Servicios Públicos</t>
        </r>
      </text>
    </comment>
    <comment ref="Y80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CONPES+Excedentes</t>
        </r>
      </text>
    </comment>
    <comment ref="Y83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Fortalecimiento Autoridad Sanitaria</t>
        </r>
      </text>
    </comment>
    <comment ref="Y133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Mercados?
</t>
        </r>
      </text>
    </comment>
    <comment ref="O160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Modificación de la</t>
        </r>
      </text>
    </comment>
    <comment ref="O164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disminuyeron 50 mujeres beneficiadas</t>
        </r>
      </text>
    </comment>
    <comment ref="O167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disminuyo la meta 180</t>
        </r>
      </text>
    </comment>
    <comment ref="Y174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Desplazados?</t>
        </r>
      </text>
    </comment>
    <comment ref="O180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disminuyo la meta</t>
        </r>
      </text>
    </comment>
    <comment ref="AA182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Ponderar, claro es funcionamiento
</t>
        </r>
      </text>
    </comment>
    <comment ref="AL18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le incrementaron 83 millones ajuste PPI</t>
        </r>
      </text>
    </comment>
    <comment ref="AS183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restan 1.000 millones para trasladar a Agricultura</t>
        </r>
      </text>
    </comment>
    <comment ref="AB187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EyD Red Electrica, Ampliación Redes Gas, Electrovichada</t>
        </r>
      </text>
    </comment>
    <comment ref="AA192" authorId="1" shapeId="0">
      <text>
        <r>
          <rPr>
            <b/>
            <sz val="9"/>
            <color indexed="81"/>
            <rFont val="Tahoma"/>
            <family val="2"/>
          </rPr>
          <t>Jose Perez:
Sericio de Alumbrado, no le apunta a ninguna meta</t>
        </r>
      </text>
    </comment>
    <comment ref="AC193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Regalías</t>
        </r>
      </text>
    </comment>
    <comment ref="AA218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Estratificación</t>
        </r>
      </text>
    </comment>
    <comment ref="Y222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Comisaria de Familia</t>
        </r>
      </text>
    </comment>
    <comment ref="AA222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Cámaras, accidentabilidad,?
</t>
        </r>
      </text>
    </comment>
    <comment ref="Y223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Inspector de Policía</t>
        </r>
      </text>
    </comment>
    <comment ref="Y224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Inspector de Policía</t>
        </r>
      </text>
    </comment>
    <comment ref="AL228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incremento el valor recursos provenientes de Planeación</t>
        </r>
      </text>
    </comment>
    <comment ref="L230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modifico la redacción de esta meta
</t>
        </r>
      </text>
    </comment>
    <comment ref="L231" authorId="0" shapeId="0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modifico la redacción de esta meta
</t>
        </r>
      </text>
    </comment>
    <comment ref="Y238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Planta de Beneficio+Morgue
</t>
        </r>
      </text>
    </comment>
    <comment ref="Z240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Déficit</t>
        </r>
      </text>
    </comment>
    <comment ref="AC244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Conveniom Compensación Ambiental
</t>
        </r>
      </text>
    </comment>
  </commentList>
</comments>
</file>

<file path=xl/sharedStrings.xml><?xml version="1.0" encoding="utf-8"?>
<sst xmlns="http://schemas.openxmlformats.org/spreadsheetml/2006/main" count="5011" uniqueCount="1291">
  <si>
    <t>LINEA ESTRATÉGICA</t>
  </si>
  <si>
    <t>SECTOR</t>
  </si>
  <si>
    <t xml:space="preserve">PROGRAMA </t>
  </si>
  <si>
    <t>SUBPROGRAMA</t>
  </si>
  <si>
    <t>INDICADOR</t>
  </si>
  <si>
    <t>UNIDAD DE MEDIDA</t>
  </si>
  <si>
    <t>RESPONSABLE</t>
  </si>
  <si>
    <t>Número</t>
  </si>
  <si>
    <t>N° META</t>
  </si>
  <si>
    <t>PROGRAMACIÓN FISICA</t>
  </si>
  <si>
    <t>TOTAL CUATRIENIO</t>
  </si>
  <si>
    <t>ICLD</t>
  </si>
  <si>
    <t>TOTAL 2020</t>
  </si>
  <si>
    <t>PLAN PLURIANUAL DE INVERSIONES 2020</t>
  </si>
  <si>
    <t>PLAN PLURIANUAL DE INVERSIONES 2021</t>
  </si>
  <si>
    <t>PLAN PLURIANUAL DE INVERSIONES 2022</t>
  </si>
  <si>
    <t>PLAN PLURIANUAL DE INVERSIONES 2023</t>
  </si>
  <si>
    <t>TOTAL 2023</t>
  </si>
  <si>
    <t>TOTAL CUATRIENIO 2020-2023</t>
  </si>
  <si>
    <t>TOTAL 2021</t>
  </si>
  <si>
    <t>TOTAL 2022</t>
  </si>
  <si>
    <t>Sector Educación</t>
  </si>
  <si>
    <t>Porcentaje</t>
  </si>
  <si>
    <t>Estrategia implementada</t>
  </si>
  <si>
    <t xml:space="preserve">Sector Inclusión social </t>
  </si>
  <si>
    <t>Mujeres beneficiadas</t>
  </si>
  <si>
    <t xml:space="preserve">Número </t>
  </si>
  <si>
    <t>Personas beneficiadas</t>
  </si>
  <si>
    <t xml:space="preserve">Estrategia implementada </t>
  </si>
  <si>
    <t>Etiquetas de fila</t>
  </si>
  <si>
    <t>Total general</t>
  </si>
  <si>
    <t>Suma de TOTAL 2020</t>
  </si>
  <si>
    <t>Suma de TOTAL 2021</t>
  </si>
  <si>
    <t>Suma de TOTAL 2022</t>
  </si>
  <si>
    <t>Suma de TOTAL CUATRIENIO 2020-2023</t>
  </si>
  <si>
    <t>Mantenimiento</t>
  </si>
  <si>
    <t>Incremento</t>
  </si>
  <si>
    <t>Sector Transporte</t>
  </si>
  <si>
    <t>Servicio de divulgación de transferencia de tecnología</t>
  </si>
  <si>
    <t>Productores beneficiados con transferencia de tecnología</t>
  </si>
  <si>
    <t>Productores apoyados con activos productivos y de comercialización</t>
  </si>
  <si>
    <t>Servicio de apoyo financiero para proyectos productivos</t>
  </si>
  <si>
    <t>Servicio de restauración de ecosistemas</t>
  </si>
  <si>
    <t>Áreas en proceso de restauración</t>
  </si>
  <si>
    <t>Hectáreas adquiridas</t>
  </si>
  <si>
    <t xml:space="preserve">Estrategias implementadas </t>
  </si>
  <si>
    <t>Estrategias desarrolladas</t>
  </si>
  <si>
    <t>Sector Comercio, Industria y Turismo</t>
  </si>
  <si>
    <t>Sector Cultura</t>
  </si>
  <si>
    <t>ORIENTACION DE LA META</t>
  </si>
  <si>
    <t>Sector Agricultura y Desarrollo Rural</t>
  </si>
  <si>
    <t>Sector Ambiente y Desarrollo Sostenible</t>
  </si>
  <si>
    <t>Cuenta de META DE PRODUCTO</t>
  </si>
  <si>
    <t>Suma de ICLD</t>
  </si>
  <si>
    <t>1. LÍNEA ESTRATÉGICA DESARROLLO ECONÓMICO PARA EL CAMBIO</t>
  </si>
  <si>
    <t>2. LÍNEA ESTRATÉGICA CAMBIO CON EQUIDAD</t>
  </si>
  <si>
    <t>4. LÍNEA ESTRATÉGICA PAZ DE ARIPORO SOSTENIBLE E INNOVADOR</t>
  </si>
  <si>
    <t>3. LÍNEA ESTRATÉGICA GESTIÓN Y PARTICIPACIÓN PARA EL CAMBIO</t>
  </si>
  <si>
    <t xml:space="preserve">Programa Inclusión productiva de pequeños productores rurales </t>
  </si>
  <si>
    <t>Servicio de apoyo para el fomento de la asociatividad</t>
  </si>
  <si>
    <t>Formulación del Plan agropecuario Municipal</t>
  </si>
  <si>
    <t>Servicio de apoyo en la implementación de unidades productivas para el autoconsumo de los hogares en situación de vulnerabilidad social</t>
  </si>
  <si>
    <t>Gestión y  apoyo financiero para proyectos productivos de autoconsumo en las comunidades indígenas del municipio</t>
  </si>
  <si>
    <t>Asociaciones apoyadas</t>
  </si>
  <si>
    <t>Planes de Desarrollo Agropecuario y Rural elaborados</t>
  </si>
  <si>
    <t>Unidades productivas de autoconsumo implementadas</t>
  </si>
  <si>
    <t>Jóvenes beneficiados</t>
  </si>
  <si>
    <t xml:space="preserve">Educación y emprendimiento cultural </t>
  </si>
  <si>
    <t>Cultura</t>
  </si>
  <si>
    <t>Planificación e Institucionalidad turística</t>
  </si>
  <si>
    <t>Infraestructura turística</t>
  </si>
  <si>
    <t>Capacitación y Formación Para el Turismo</t>
  </si>
  <si>
    <t xml:space="preserve">Promoción turística </t>
  </si>
  <si>
    <t xml:space="preserve">Emprendamos con creatividad, emprendamos Innovando </t>
  </si>
  <si>
    <t xml:space="preserve">Creciendo y Creando </t>
  </si>
  <si>
    <t>¡Llegó el momento de conocernos!</t>
  </si>
  <si>
    <t>Nuestra Memoria en movimiento</t>
  </si>
  <si>
    <t>¡Construyamos Cultura!</t>
  </si>
  <si>
    <t>Servicio de extensión agropecuaria</t>
  </si>
  <si>
    <t>Formular y adoptar por acuerdo el Plan de Desarrollo Turístico del Municipio con enfoque Regional2020- 2032</t>
  </si>
  <si>
    <t>Diseño de dos productos turísticos</t>
  </si>
  <si>
    <t>Construcción de mirador y/o monumento de la virgen de Manare</t>
  </si>
  <si>
    <t>Fortalecimiento al programa de señalización turística del municipio</t>
  </si>
  <si>
    <t>Brindar Capacitación y formación a los empresarios del sector turismo en herramientas que fortalezcan su competitividad, calidad y sostenibilidad</t>
  </si>
  <si>
    <t>Fortalecimiento al Programa Colegios Amigos del Turismo en el Municipio</t>
  </si>
  <si>
    <t>Desarrollar Campañas Estratégicas de Promoción de Destino para el posicionamiento turístico del Municipio</t>
  </si>
  <si>
    <t>Estructuración estratégica y realización de 2 Viajes de Familiarización (FamTrip)para dar a conocer al Municipio y generar alianzas de comercialización de Destino</t>
  </si>
  <si>
    <t>Diseñar procesos de acompañamiento estratégico a proyectos de emprendimiento y gestión artística y cultural.</t>
  </si>
  <si>
    <t>Crear convocatorias anuales que otorguen estímulos para los agentes, creadores e innovadores culturales.</t>
  </si>
  <si>
    <t>Promover eventos intersectoriales (Cultura, Patrimonio y Turismo) que activen la economía cultural del municipio.</t>
  </si>
  <si>
    <t>Vincular niñas, niños y jóvenes de todo el municipio en procesos de formación artística.</t>
  </si>
  <si>
    <t>Articulación con colegios cuyos estudiantes de 9no a 11avo grado puedan prestar sus servicios sociales en actividades culturales y patrimoniales.</t>
  </si>
  <si>
    <t>Crear concurso de libro álbum ilustrado que promueva la lectura, la creación literaria y la ilustración en las niñas, niños y jóvenes.</t>
  </si>
  <si>
    <t>Creación del Archivo Artístico, Patrimonial y Cultural del Municipio.</t>
  </si>
  <si>
    <t>Realizar laboratorios de participación ciudadana para la recolección de información cultural.</t>
  </si>
  <si>
    <t>Formular y adoptar el plan de desarrollo cultural y patrimonial del municipio de Paz de Ariporo</t>
  </si>
  <si>
    <t>Crear Consejo de Cultura y Patrimonio</t>
  </si>
  <si>
    <t>Asistencia técnica en el manejo y gestión del patrimonio arqueológico, antropológico e histórico para la creación del  inventario patrimonial</t>
  </si>
  <si>
    <t>Diseñar y realizar un trazado de los puntos de interés patrimonial del municipio.</t>
  </si>
  <si>
    <t>Realizar festivales tradicionales del municipio.</t>
  </si>
  <si>
    <t>Crear convocatorias y estímulos a los emprendedores tradicionales del municipio.</t>
  </si>
  <si>
    <t>Apoyo Ferias y Fiestas patronales en honor a Nuestra Señora de Manare.</t>
  </si>
  <si>
    <t>Crear concurso de música llanera, danza folclórica, voz recia y cantos de vaquería masculina y femenina en el municipio.</t>
  </si>
  <si>
    <t>Gestionar los recursos para construir el centro multicultural.</t>
  </si>
  <si>
    <t>Mantenimiento y dotación de la biblioteca.</t>
  </si>
  <si>
    <t>Adecuación, mantenimiento y dotación casa de la cultura de Paz de Ariporo</t>
  </si>
  <si>
    <t>Productores atendidos con servicio de extensión agropecuaria</t>
  </si>
  <si>
    <t>Estudios y diseños realizados</t>
  </si>
  <si>
    <t xml:space="preserve">Un Plan de Desarrollo Turístico Formulado y Adoptado </t>
  </si>
  <si>
    <t>Productos turísticos diseñados y Operando</t>
  </si>
  <si>
    <t>Mirador Turístico Construido</t>
  </si>
  <si>
    <t>Señalización Realizada (Numero de señales instaladas)</t>
  </si>
  <si>
    <t>Cursos Ofrecidos</t>
  </si>
  <si>
    <t>Colegios Incluidos En El Programa</t>
  </si>
  <si>
    <t xml:space="preserve">Número de Campañas Realizadas </t>
  </si>
  <si>
    <t xml:space="preserve">Número de Viajes de Familiarización Realizados </t>
  </si>
  <si>
    <t>Proceso de acompañamiento creado e implementado</t>
  </si>
  <si>
    <t>Agentes, creadores e innovadores cultuales apoyados en el cuatrienio</t>
  </si>
  <si>
    <t>Eventos intersectoriales  apoyados.</t>
  </si>
  <si>
    <t>Niñas, niños y adolescentes beneficiados</t>
  </si>
  <si>
    <t>Instituciones educativas articuladas con servicios sociales de vigías del patrimonio</t>
  </si>
  <si>
    <t>Concursos realizados en el cuatrienio</t>
  </si>
  <si>
    <t>Proyectos de infraestructura cultural asistidos técnicamente</t>
  </si>
  <si>
    <t>Laboratorios de participación ciudadana en el cuatrienio</t>
  </si>
  <si>
    <t>Plan formulado</t>
  </si>
  <si>
    <t>Consejo de cultura y patrimonio creado</t>
  </si>
  <si>
    <t>Inventario patrimonial creado</t>
  </si>
  <si>
    <t>Documento de preservación de los parques y áreas arqueológicas patrimoniales de interés patrimonial del municipio</t>
  </si>
  <si>
    <t>Documentos Investigación</t>
  </si>
  <si>
    <t>Festivales realizados</t>
  </si>
  <si>
    <t>Emprendedores beneficiados con apoyo financiero a la actividad artesanal</t>
  </si>
  <si>
    <t>Ferias y Fiestas patronales en honor a Nuestra Señora de Manare realizadas</t>
  </si>
  <si>
    <t>Estudios y diseños de infraestructura cultural</t>
  </si>
  <si>
    <t>Bibliotecas adecuadas</t>
  </si>
  <si>
    <t>Casa de la cultura adecuada.</t>
  </si>
  <si>
    <t xml:space="preserve">Numero </t>
  </si>
  <si>
    <t>Numero</t>
  </si>
  <si>
    <t>Unidad</t>
  </si>
  <si>
    <t>SAGYMA</t>
  </si>
  <si>
    <t>OAP</t>
  </si>
  <si>
    <t>SIOP</t>
  </si>
  <si>
    <t>SGBS</t>
  </si>
  <si>
    <t>Educación</t>
  </si>
  <si>
    <t>Recreación y Deporte</t>
  </si>
  <si>
    <t>Paz de Ariporo Mejor Educada  con Calidad y Cobertura Para el Cambio</t>
  </si>
  <si>
    <t>Mejores servicios públicos para el cambio</t>
  </si>
  <si>
    <t>Acceso de la población a los servicios de agua potable y saneamiento básico</t>
  </si>
  <si>
    <t>Mas Hogares Accediendo a Una Vivienda Digna</t>
  </si>
  <si>
    <t>Cobertura para  Permanencia y el Acceso al Sistema Educativo</t>
  </si>
  <si>
    <t>Calidad educativa para el cambio</t>
  </si>
  <si>
    <t>Aseguramiento</t>
  </si>
  <si>
    <t>Salud Pública</t>
  </si>
  <si>
    <t>Mujeres empoderadas liderando el cambio</t>
  </si>
  <si>
    <t>Jóvenes Construyendo el Cambio</t>
  </si>
  <si>
    <t>Personas mayores funcionales y felices</t>
  </si>
  <si>
    <t>Discapacidad con inclusión social</t>
  </si>
  <si>
    <t>Comunidades étnicas con garantía de derechos</t>
  </si>
  <si>
    <t>Reintegración y Reincorporación</t>
  </si>
  <si>
    <t>Vamos por el cambio fortaleciendo la recolección y disposición adecuada de los residuos sólidos en el municipio de Paz de Ariporo</t>
  </si>
  <si>
    <t>Construcción, adecuación y mantenimiento de la infraestructura educativa</t>
  </si>
  <si>
    <t xml:space="preserve">Gestionar la Terminación y puesta en funcionamiento del Mega colegio sede “Sagrado Corazón” en el área urbana del municipio  </t>
  </si>
  <si>
    <t>Garantizar el acceso de población con discapacidad al sistema educativo con modelos inclusivos</t>
  </si>
  <si>
    <t xml:space="preserve">Generar estrategia  para el fortalecimiento  de la Etno-educación </t>
  </si>
  <si>
    <t xml:space="preserve">Implementar alfabetización y modelos educativos flexibles </t>
  </si>
  <si>
    <t>Garantizar la atención de niños y niñas en preescolar con educación inicial en el marco de la atención integral a la primera infancia</t>
  </si>
  <si>
    <t>Fortalecimiento de los PEI de las Instituciones educativas del área urbana y rural</t>
  </si>
  <si>
    <t>Apoyar el proceso de cualificación docente de la Secretaria de  Educación Departamental</t>
  </si>
  <si>
    <t>Disminuir el  número de estudiantes por computador</t>
  </si>
  <si>
    <t>Garantizar el aseguramiento al 100% de la población de Paz de Ariporo al régimen subsidiado en salud</t>
  </si>
  <si>
    <t>Asegurar el acceso efectivo a los servicios de salud continuos y oportunos al 100% de la población afiliada al sistema de Seguridad social en salud</t>
  </si>
  <si>
    <t>Articulación con el sector educativo para la promoción de la actividad física mínimo de 200 minutos semanales en niños, adolescentes y jóvenes en las 9 instituciones educativas públicas del municipio y promoción de estilos de vida saludable en el entorno educativo.</t>
  </si>
  <si>
    <t>Realizar 8 estrategias en articulación con las IPS; EPS, Empresas, Secretaria de Desarrollo Social, Juntas de acción comunal; para incentivar la actividad física y promover estilos de vida saludable en los entornos comunitario y laboral. En la población de cursos de vida de juventud, adultez y vejez en el municipio</t>
  </si>
  <si>
    <t>Implementar estrategia de Promoción para la captación temprana del Ca de cérvix con articulación sectorial</t>
  </si>
  <si>
    <t>Implementar estrategia de Promoción para la captación temprana del Ca de mama con articulación sectorial</t>
  </si>
  <si>
    <t>Fortalecer la estrategia municipal de promoción, prevención y atención a las víctimas de violencia intrafamiliar articulada con la Ruta de atención y las instituciones</t>
  </si>
  <si>
    <t>Estrategia municipal en los entornos educativo y comunitario de promoción, prevención y apoyo en habilidades para la vida, autoestima, proyectos de vida, en niños, adolescentes y jóvenes</t>
  </si>
  <si>
    <t>Articular con el Departamento la implementación de la Estrategias integradas IAMII-Maternidad Segura en la Red Pública del Municipio</t>
  </si>
  <si>
    <t>Lograr la Cobertura del 90% de gestantes al CPN en el municipio</t>
  </si>
  <si>
    <t>Fortalecer los servicios de salud amigables para adolescentes y Jóvenes en la Red Pública con articulación en el entorno educativo</t>
  </si>
  <si>
    <t>Implementar 1 estrategia anual de Promoción de SSR a la población vulnerable del municipio</t>
  </si>
  <si>
    <t>Implementar una estrategia integral anual de educación en salud y control integral de vectores en los entornos hogar, educativo, comunitario, laboral e institucional del municipio para el control de los vectores transmisores de Arbovirus en el Municipio</t>
  </si>
  <si>
    <t>Formular e implementar un Plan de acción intersectorial para el control de Arbovirus por el comité de Gestión del Riesgo del Municipio</t>
  </si>
  <si>
    <t>Establecer estrategia anual de Información y educación en el entorno comunitario y hogar para la tenencia adecuada y saludable de mascotas y animales domésticos.</t>
  </si>
  <si>
    <t>Fortalecer la vigilancia y monitoreo de coberturas de esquemas de vacunación por biológico y momento de vida en cada curso de vida, de acuerdo a lo establecido en la Ruta de Promoción y Mantenimiento de la Salud</t>
  </si>
  <si>
    <t>Desarrollar anualmente la Estrategia Casanare Libre de Tuberculosis</t>
  </si>
  <si>
    <t>Implementar una estrategia Municipal en el entorno comunitario que permita salvar vidas en situaciones de emergencia con Primer Respondiente</t>
  </si>
  <si>
    <t>Formular el Plan de Acción del sector salud integrado al Plan Municipal de la mesa intersectorial de Comunidad LGBTI, Comité de discapacidad, comité de Adulto Mayor y Consejo consultivo de Mujer</t>
  </si>
  <si>
    <t xml:space="preserve">Con la concertación intersectorial, con secretaría de salud departamental, EPS y las IPS, se articulan las intervenciones colectivas e individuales de la comunidad indígena, con un modelo de atención incluyente, que permita el efectivo acceso a la totalidad de los servicios de salud. </t>
  </si>
  <si>
    <t>Aprobar e Implementar la política pública de equidad de género para la mujer del municipio de Paz de Ariporo 2019 - 2029</t>
  </si>
  <si>
    <t>Fortalecimiento del consejo consultivo de mujer y redes de mujeres</t>
  </si>
  <si>
    <t>Desarrollar una (1) estrategia para la prevención de la violencia de genero</t>
  </si>
  <si>
    <t>Promoción de iniciativas de emprendimientos productivos  con apoyo técnico, formación y capacitación</t>
  </si>
  <si>
    <t>Desarrollo de procesos de formación mediante cualificación de liderazgo en participación política</t>
  </si>
  <si>
    <t xml:space="preserve">Creación de espacios de comunicación para la eliminación de la naturalización de la violencia contra las mujeres </t>
  </si>
  <si>
    <t>Capacitar a mujeres y organizaciones de mujeres normatividad y rutas de atención frente a la violencia contra las mujeres</t>
  </si>
  <si>
    <t>Apoyo, gestión y articulación con las I.E para fortalecimiento de programas de educación básica para mujeres extra edad</t>
  </si>
  <si>
    <t xml:space="preserve">Creación  de la oficina de la mujer </t>
  </si>
  <si>
    <t xml:space="preserve">Mantener la cobertura de menores de 5 años en programas de atención integral </t>
  </si>
  <si>
    <t xml:space="preserve">Implementación de la política de infancia y adolescencia </t>
  </si>
  <si>
    <t>Vincular a NNA en programas de formación cultural para el aprovechamiento del tiempo libre</t>
  </si>
  <si>
    <t>Vinculación de NNA a programas de promoción de hábitos de vida saludable para el aprovechamiento del tiempo libre</t>
  </si>
  <si>
    <t>Conformación y operación de la mesa de participación de NNA</t>
  </si>
  <si>
    <t xml:space="preserve">Articulación de estrategias con el ICBF e implementación de las mismas para la atención integral de NNA </t>
  </si>
  <si>
    <t>Apoyar las estrategias nacionales de Promoción social  para las familias que pueden ser potenciales beneficiarios  de Red Unidos - Familias en Acción- SISBEN Victimas con enfoque diferencial para el posconflicto</t>
  </si>
  <si>
    <t xml:space="preserve">Realizar campañas de registro que para que todos los NN de primera infancia cuenten con registro civil </t>
  </si>
  <si>
    <t>Garantizar la atención permanente del del CESPA</t>
  </si>
  <si>
    <t>Garantizar el hogar de paso modalidad familiar para atención de NNA que se encuentren con condición de vulnerabilidad</t>
  </si>
  <si>
    <t>Aprobación e implementación de la política pública de juventud</t>
  </si>
  <si>
    <t>Apoyar los proceso de participación juvenil: Consejos municipales de Juventud, Plataforma de Juventud</t>
  </si>
  <si>
    <t xml:space="preserve">Fortalecimiento de las asociaciones juveniles mediante la formación para el liderazgo y participación política </t>
  </si>
  <si>
    <t xml:space="preserve">Aprobación e implementación de la política pública Municipal del adulto mayor </t>
  </si>
  <si>
    <t xml:space="preserve">Mantener la cobertura de atención integral a las personas mayores del Hogar día </t>
  </si>
  <si>
    <t>Beneficiar adultos mayores con programas de asistencia alimentaria, actividades productivas, sociales, culturales y recreativas con enfoque diferencial y prioridad de la población en condición de pobreza y vulnerabilidad, victimas  y de la estrategia Red UNIDOS</t>
  </si>
  <si>
    <t xml:space="preserve">Gestión para la construcción del Centro de atención integral - Hogar día del adulto mayor de Paz de Ariporo </t>
  </si>
  <si>
    <t xml:space="preserve">Desarrollar estrategia para la promoción de la actividad física en  personas mayores </t>
  </si>
  <si>
    <t>Promover encuentros generacionales para la conservación de la tradición oral y el intercambio de saberes con las personas mayores del municipio</t>
  </si>
  <si>
    <t xml:space="preserve">Garantizar la participación de la población en los diferentes escenarios locales </t>
  </si>
  <si>
    <t>Garantizar la atención integral de la población víctima de la violencia</t>
  </si>
  <si>
    <t>Realizar actualización y ejecución del 'Plan Integral de Prevención a Violaciones de Derechos Humanos e Infracciones del Derecho Internacional Humanitario en el marco del conflicto armado en el municipio Paz de Ariporo.</t>
  </si>
  <si>
    <t>Realizar actualización, aprobación y activación de el plan de contingencia para atender a personas víctimas del conflicto armado en cualquier de los hechos victimizantes</t>
  </si>
  <si>
    <t>Elaboración del plan de acción territorial</t>
  </si>
  <si>
    <t>Garantizar el funcionamiento de un punto de atención para la población víctima</t>
  </si>
  <si>
    <t>Realizar una jornada de atención integral individual, familiar o grupal a personas víctimas  en coordinación con la Unidad de Atención y Reparación a las Víctimas (UARIV)</t>
  </si>
  <si>
    <t>Sostener la contratación de un profesional como enlace de atención a víctimas del conflicto armado</t>
  </si>
  <si>
    <t>Garantizar el acompañamiento Psicosocial a las personas víctimas del conflicto armado del municipio, por lo que se debe contar con un profesional en el área</t>
  </si>
  <si>
    <t xml:space="preserve">Realizar e implementar el plan de retorno y reubicación y/o Plan de acción de en articulación con la con la Unidad de Atención y Reparación a las Víctimas (UARIV). </t>
  </si>
  <si>
    <t>Servicio de apoyo financiero para formular e implementar proyectos productivos familiares en predios restituidos y compensados</t>
  </si>
  <si>
    <t>Servicio de apoyo financiero para alivios de pasivos</t>
  </si>
  <si>
    <t>Caracterización de la población víctima</t>
  </si>
  <si>
    <t>Formulación y protocolización Plan Integral de Reparación colectiva – resguardo Indígena caño mochuelo</t>
  </si>
  <si>
    <t>Implementación plan integral de reparación colectiva – Resguardo Caño Mochuelo</t>
  </si>
  <si>
    <t xml:space="preserve">Formar a cuidadores de población con discapacidad  en habilidades para la vida y autocuidado </t>
  </si>
  <si>
    <t>Gestión para la construcción de un centro integral ocupacional  en el municipio de Paz de Ariporo</t>
  </si>
  <si>
    <t xml:space="preserve">Formación en artes y oficios para población con discapacidad </t>
  </si>
  <si>
    <t>Promover estrategia para la comercialización de productos fabricados por población con discapacidad</t>
  </si>
  <si>
    <t>Incrementar la cuota de participación para las personas con discapacidad en empresas públicas y privadas del municipio</t>
  </si>
  <si>
    <t>Caracterización de la población Afrodescendiente del municipio de Paz de Ariporo</t>
  </si>
  <si>
    <t>Garantizar la atención de la población indígena en todos los sectores, teniendo en cuenta el enfoque etnocultural.</t>
  </si>
  <si>
    <t>Sostener durante el cuatrienio el Enlace Indígena.</t>
  </si>
  <si>
    <t>Garantizar la atención integral a la población con orientación sexual y de genero diversa</t>
  </si>
  <si>
    <t>Desarrollo de estrategias  para la no discriminación de la población con orientación sexual y de género  diversa</t>
  </si>
  <si>
    <t>Caracterización de la población con orientación sexual y de género diversa</t>
  </si>
  <si>
    <t>Fortalecimiento técnico, empresarial y financiero a iniciativas en proceso del sector pecuario, comercio, servicios, e industrial de personas que están actualmente en los programas de Reincorporación y reintegración en articulación con la ARN</t>
  </si>
  <si>
    <t>Diseño e implementación de estrategias de prevención de reclutamiento de niños, niñas,  adolescentes y jóvenes en articulación con la ARN</t>
  </si>
  <si>
    <t xml:space="preserve">Formulación e implementación de una política pública de deporte </t>
  </si>
  <si>
    <t>Dotación de  escenarios deportivos e implementos para la práctica del deporte y la recreación</t>
  </si>
  <si>
    <t xml:space="preserve">Fortalecimiento de las escuelas de formación deportiva </t>
  </si>
  <si>
    <t>Ampliar la red de gas domiciliario  para beneficiar a la población del área urbana y rural</t>
  </si>
  <si>
    <t>Realizar estudios y diseños para la ampliación de red eléctrica en el área rural y urbana</t>
  </si>
  <si>
    <t>Realizar mantenimiento  del sistema de alumbrado público del Municipio</t>
  </si>
  <si>
    <t>Realizar convenio con la electrificadora del Vichada para la prestación del servicio eléctrico en el centro poblado de la hermosa</t>
  </si>
  <si>
    <t>Realizar el pago de los subsidios de acueducto a los estratos 1, 2 y 3 según lo reglamentado por acuerdo municipal</t>
  </si>
  <si>
    <t xml:space="preserve">Ampliación de conexiones  domiciliarias de alcantarillado para vivienda nueva y existentes en el área urbana </t>
  </si>
  <si>
    <t>Ampliación, construcción y/o reposición de la red de acueducto  en el área urbana</t>
  </si>
  <si>
    <t>Gestionar la construcción de  sistemas individuales de potabilización en el área rural dispersa</t>
  </si>
  <si>
    <t>Gestionar la optimización y/o construcción de  los sistemas de acueducto del sector educativo rural</t>
  </si>
  <si>
    <t>Realizar el pago de los subsidios de alcantarillado a los estratos 1, 2 y 3 según lo reglamentado por acuerdo municipal</t>
  </si>
  <si>
    <t>Realizar estudios y diseños para la construcción de sistemas de saneamiento básico y/o de tratamiento de aguas residuales en el área rural</t>
  </si>
  <si>
    <t>Ampliación,  construcción y/o reposición red de alcantarillado  para beneficiar a la población del área urbana</t>
  </si>
  <si>
    <t xml:space="preserve">Gestionar la actualización del plan maestro de acueducto y alcantarillado </t>
  </si>
  <si>
    <t>Realizar la gestión para la actualización e implementación de 5 acciones del Plan de Saneamiento y Manejo de Vertimientos - PSMV del municipio de Paz de Ariporo</t>
  </si>
  <si>
    <t>Optimizar los sistemas de tratamiento de aguas residuales del área urbana garantizando mínimo el 85% de remoción de cargas contaminantes</t>
  </si>
  <si>
    <t>Realizar el pago de los subsidios de aseo a los estratos 1, 2 y 3 según lo reglamentado por acuerdo municipal</t>
  </si>
  <si>
    <t>Prestar el servicio de recolección, disposición y tratamiento de residuos sólidos para asegurar una cobertura del servicio del 100% en el área urbana</t>
  </si>
  <si>
    <t>Realizar acciones para la actualización e implementación del Plan de gestión integral de residuos sólidos PGIRS del municipio de Paz de Ariporo</t>
  </si>
  <si>
    <t>Asignar subsidios de vivienda nueva para los hogares en el área urbana del municipio</t>
  </si>
  <si>
    <t>Asignar subsidios de vivienda nueva en sitio propio para hogares en el área urbana del municipio</t>
  </si>
  <si>
    <t>Asignar subsidios para el mejoramiento de las condiciones de habitabilidad de hogares en el área urbana del municipio</t>
  </si>
  <si>
    <t>Instituciones Educativas intervenidas</t>
  </si>
  <si>
    <t>Obra terminada</t>
  </si>
  <si>
    <t>Estudiantes con discapacidad</t>
  </si>
  <si>
    <t>Estrategia desarrollada</t>
  </si>
  <si>
    <t>Estudiantes beneficiados</t>
  </si>
  <si>
    <t xml:space="preserve">Niños y niñas de pre escolar con educación inicial </t>
  </si>
  <si>
    <t>Proceso de cualificación docente apoyado</t>
  </si>
  <si>
    <t>Instituciones dotadas</t>
  </si>
  <si>
    <t>Instituciones con cobertura de internet</t>
  </si>
  <si>
    <t xml:space="preserve">Estudiantes por computador </t>
  </si>
  <si>
    <t>Porcentaje de población de niveles 1 y 2 del Sisbén afiliada a una EPS del régimen Subsidiado</t>
  </si>
  <si>
    <t>Porcentaje de población Pacientes atendidos con tecnologías en salud financiados con cargo a los recursos de la UPC del Régimen Subsidiado</t>
  </si>
  <si>
    <t>Porcentaje de niños menores de 5 años atendidas con campañas de gestión del riesgo para abordar situaciones de salud relacionadas con condiciones ambientales</t>
  </si>
  <si>
    <t>Campañas de gestión del riesgo para abordar situaciones de salud relacionadas con condiciones ambientales implementadas</t>
  </si>
  <si>
    <t>No de Instituciones educativas con campañas de prevención de enfermedades cardiovasculares</t>
  </si>
  <si>
    <t>Campañas de prevención de enfermedades cardiovasculares</t>
  </si>
  <si>
    <t>Campañas de prevención del cáncer realizadas</t>
  </si>
  <si>
    <t>Campañas de gestión del riesgo en temas de trastornos mentales implementadas</t>
  </si>
  <si>
    <t>IPS con estrategia integrada de IAMII- Maternidad segura</t>
  </si>
  <si>
    <t>Porcentaje de gestantes con más de 4 CPN durante la gestación.</t>
  </si>
  <si>
    <t>Servicios de salud amigables para adolescentes y Jóvenes en la Red Pública con articulación en el entorno educativo</t>
  </si>
  <si>
    <t>Campañas de gestión del riesgo en temas de salud sexual y reproductiva implementadas</t>
  </si>
  <si>
    <t>Estrategia anual realizada</t>
  </si>
  <si>
    <t>Plan de acción implementado</t>
  </si>
  <si>
    <t>Estrategia anual</t>
  </si>
  <si>
    <t>Identificación y caracterización</t>
  </si>
  <si>
    <t>Plan de acción formulado</t>
  </si>
  <si>
    <t>Política pública implementada</t>
  </si>
  <si>
    <t>Consejo consultivo fortalecido</t>
  </si>
  <si>
    <t>Mujeres formadas y certificada</t>
  </si>
  <si>
    <t>Numero de emprendimientos productivos iniciados</t>
  </si>
  <si>
    <t>Número de mujeres beneficiarias en escuela de formación política y liderazgo</t>
  </si>
  <si>
    <t>Espacios de comunicación alternativos funcionando</t>
  </si>
  <si>
    <t>Mujeres capacitadas como gestoras de la no violencia contra las mujeres</t>
  </si>
  <si>
    <t>Mujeres incorporadas al sistema educativo</t>
  </si>
  <si>
    <t>Oficina creada y funcionando</t>
  </si>
  <si>
    <t xml:space="preserve">No de menores de 5 años en programas de atención integral </t>
  </si>
  <si>
    <t>Política Pública implementada</t>
  </si>
  <si>
    <t>NNA vinculados en programas de formación cultural</t>
  </si>
  <si>
    <t>Mesa de participación de NNA activa</t>
  </si>
  <si>
    <t>Programas apoyados operando</t>
  </si>
  <si>
    <t xml:space="preserve">Campañas realizadas en el cuatrienio </t>
  </si>
  <si>
    <t>CESPA Funcionado</t>
  </si>
  <si>
    <t>Hogar de paso funcionando</t>
  </si>
  <si>
    <t>Política Pública  aprobada e implementada</t>
  </si>
  <si>
    <t>Proceso de participación apoyado</t>
  </si>
  <si>
    <t>Jóvenes del área urbana y rural formados para el liderazgo y la participación política</t>
  </si>
  <si>
    <t>Iniciativas juveniles con apoyo</t>
  </si>
  <si>
    <t>Dispositivos comunitarios funcionando por año</t>
  </si>
  <si>
    <t>Política implementada</t>
  </si>
  <si>
    <t>Personas Mayores con atención integral</t>
  </si>
  <si>
    <t>Número de adultos mayores beneficiados con programas de atención integral</t>
  </si>
  <si>
    <t>Infraestructura terminada y entregada</t>
  </si>
  <si>
    <t>Personas mayores practicando actividad física</t>
  </si>
  <si>
    <t>Encuentros generacionales realizados</t>
  </si>
  <si>
    <t xml:space="preserve">Iniciativas apoyadas </t>
  </si>
  <si>
    <t xml:space="preserve">Número de personas con atención integral </t>
  </si>
  <si>
    <t>Plan actualizado</t>
  </si>
  <si>
    <t xml:space="preserve">Plan elaborado </t>
  </si>
  <si>
    <t>punto de atención funcionando</t>
  </si>
  <si>
    <t>Número de brigadas de atención integral realizadas con la UARIV</t>
  </si>
  <si>
    <t>Enlace de victimas contratado</t>
  </si>
  <si>
    <t>Gestión de articulación con Comisaria de Familia para atención psicosocial</t>
  </si>
  <si>
    <t>Número de hogares de víctimas de desplazamiento forzado que reciben programas de formación, proyectos productivos, enganche laboral</t>
  </si>
  <si>
    <t>Plan de retorno y reubicación o plan de acción elaborado</t>
  </si>
  <si>
    <t>Proyectos productivos implementados</t>
  </si>
  <si>
    <t>Alivios de pasivos gestionados</t>
  </si>
  <si>
    <t>Documento de caracterización</t>
  </si>
  <si>
    <t>Plan Formulado</t>
  </si>
  <si>
    <t>Plan implementado</t>
  </si>
  <si>
    <t>Personas con discapacidad caracterizada</t>
  </si>
  <si>
    <t>Cuidadores formados</t>
  </si>
  <si>
    <t xml:space="preserve">Centro integral </t>
  </si>
  <si>
    <t xml:space="preserve">Personas con discapacidad formadas </t>
  </si>
  <si>
    <t>Estrategias desarrollada</t>
  </si>
  <si>
    <t xml:space="preserve">Personas en situación de discapacidad vinculadas laboralmente </t>
  </si>
  <si>
    <t xml:space="preserve">Documento de caracterización </t>
  </si>
  <si>
    <t>Personas afrodescendientes atendido</t>
  </si>
  <si>
    <t>Población indígena atendida</t>
  </si>
  <si>
    <t>Personal de asistencia técnica</t>
  </si>
  <si>
    <t>Personas atendidas</t>
  </si>
  <si>
    <t>Política pública formulada</t>
  </si>
  <si>
    <t>No de escenarios deportivos dotados</t>
  </si>
  <si>
    <t>Escuelas fortalecidas</t>
  </si>
  <si>
    <t>Cobertura de gas natural domiciliario</t>
  </si>
  <si>
    <t>Sistema de alumbrado público con mantenimiento</t>
  </si>
  <si>
    <t>Convenios realizados</t>
  </si>
  <si>
    <t>Recursos entregados en subsidios al consumo</t>
  </si>
  <si>
    <t>Usuarios conectados a la red de servicio de acueducto</t>
  </si>
  <si>
    <t>Estudios o diseños realizados</t>
  </si>
  <si>
    <t>Red de acueducto repuestos</t>
  </si>
  <si>
    <t>Acueductos optimizados</t>
  </si>
  <si>
    <t>Número de programas actualizados e implementados del PUEAA</t>
  </si>
  <si>
    <t>Usuarios con sistemas individuales de potabilización</t>
  </si>
  <si>
    <t>Usuarios conectados a la red de servicio de alcantarillado</t>
  </si>
  <si>
    <t>Red de alcantarillado construidos y/o repuestos</t>
  </si>
  <si>
    <t>Estudios realizados del Plan Maestro de Acueducto y Alcantarillado</t>
  </si>
  <si>
    <t>Plantas de tratamiento de aguas residuales optimizadas</t>
  </si>
  <si>
    <t xml:space="preserve">Número de usuarios con sistemas individuales de tratamiento de aguas residuales </t>
  </si>
  <si>
    <t>Equipos adquiridos</t>
  </si>
  <si>
    <t>Porcentaje de cobertura del servicio de aseo en el área urbana</t>
  </si>
  <si>
    <t>Hogares beneficiados con adquisición de vivienda</t>
  </si>
  <si>
    <t>Hogares beneficiados con construcción de viviendas nuevas en sitio propio</t>
  </si>
  <si>
    <t>Porcentaje de población afiliada SGSSS</t>
  </si>
  <si>
    <t>Porcentaje de población que accede efectivamente a los servicios de salud</t>
  </si>
  <si>
    <t>Porcentaje de niños menores de 5 años que reciben atención AIEPI</t>
  </si>
  <si>
    <t>No campañas implementadas</t>
  </si>
  <si>
    <t>No de  instituciones educativas</t>
  </si>
  <si>
    <t>No Estrategias Realizadas</t>
  </si>
  <si>
    <t>IPS pública con estrategia IAMII- Maternidad segura</t>
  </si>
  <si>
    <t xml:space="preserve">Porcentaje gestantes </t>
  </si>
  <si>
    <t>Servicio amigable fortalecido en la IPS Pública</t>
  </si>
  <si>
    <t>No planes implementados</t>
  </si>
  <si>
    <t>Documento</t>
  </si>
  <si>
    <t xml:space="preserve">Kilómetros lineales </t>
  </si>
  <si>
    <t>SSM</t>
  </si>
  <si>
    <t>SGG</t>
  </si>
  <si>
    <t>SGBS Y SIOP</t>
  </si>
  <si>
    <t>Gobierno Territorial</t>
  </si>
  <si>
    <t>Fortalecimiento Institucional y Buen Gobierno</t>
  </si>
  <si>
    <t xml:space="preserve">Justicia, seguridad y convivencia </t>
  </si>
  <si>
    <t>Participación Comunitaria y Derechos Humanos</t>
  </si>
  <si>
    <t>Equipamiento Municipal</t>
  </si>
  <si>
    <t>Protección Animal</t>
  </si>
  <si>
    <t>Organizaciones Comunitarias Fortalecidas</t>
  </si>
  <si>
    <t>Construcción, Mantenimiento y Mejoramiento del Equipamiento Municipal</t>
  </si>
  <si>
    <t>Adopción de Lineamientos Tic Para el Despliegue de Infraestructura en el Municipio</t>
  </si>
  <si>
    <t>Implementar sistemas de evaluación que mejoren los indicadores -IGA.</t>
  </si>
  <si>
    <t>Reorganizar administrativamente la administración de acuerdo a la Ley 909 de 2004 y sus Decretos reglamentarios.</t>
  </si>
  <si>
    <t xml:space="preserve">Actualización sistemas de información </t>
  </si>
  <si>
    <t>Implementar y poner en funcionamiento el MIPG,  con el fin de obtener mejores resultados en la Gestión y Desempeño Institucional.</t>
  </si>
  <si>
    <t>Reducir los índices de accidentalidad en el Municipio</t>
  </si>
  <si>
    <t>Ampliar cobertura cámaras de seguridad</t>
  </si>
  <si>
    <t>Formular la política municipal de protección y bienestar animal en el municipio de Paz de Ariporo</t>
  </si>
  <si>
    <t>Servicio de apoyo financiero para construir, adecuar y poner en funcionamiento el coso municipal</t>
  </si>
  <si>
    <t>Campañas de sensibilización y entrega voluntaria de fauna silvestre</t>
  </si>
  <si>
    <t>Servicio de apoyo financiero para realizar campañas de sensibilización y sustitución de vehículos de tracción animal</t>
  </si>
  <si>
    <t>Promover la participación ciudadana apoyando la conformación de veedurías ciudadanas</t>
  </si>
  <si>
    <t>Construcción de nuevos equipamientos municipales</t>
  </si>
  <si>
    <t>Sistemas de Información Implementados.</t>
  </si>
  <si>
    <t>Reorganizar la Administración Municipal.</t>
  </si>
  <si>
    <t>Sistemas de información actualizados</t>
  </si>
  <si>
    <t>Modelo implementado y funcionando.</t>
  </si>
  <si>
    <t>Desarrollar talleres, capacitaciones en materia de seguridad vial.</t>
  </si>
  <si>
    <t>PISCC implementado</t>
  </si>
  <si>
    <t>Número de políticas municipales de protección y bienestar animal formuladas</t>
  </si>
  <si>
    <t>Número de cosos municipales construidos, adecuados y en funcionamiento</t>
  </si>
  <si>
    <t>Número de campañas realizadas para la protección animal</t>
  </si>
  <si>
    <t>Número de campañas de sensibilización y entrega de fauna silvestre</t>
  </si>
  <si>
    <t>Número de vehículos de tracción animal sustituidos</t>
  </si>
  <si>
    <t>Usuarios con acceso y uso de las TIC en el municipio</t>
  </si>
  <si>
    <t>SGG Y SIOP</t>
  </si>
  <si>
    <t>Sector Ciencia tecnología e innovación</t>
  </si>
  <si>
    <t>Ordenamiento Ambiental Territorial</t>
  </si>
  <si>
    <t>Gestión del cambio climático para un desarrollo bajo en carbono y resiliente al clima</t>
  </si>
  <si>
    <t>Consolidación de una institucionalidad habilitante para la Ciencia Tecnología e Innovación (CTI)</t>
  </si>
  <si>
    <t>Investigación con calidad e impacto</t>
  </si>
  <si>
    <t>Desarrollo tecnológico e innovación para el crecimiento empresarial</t>
  </si>
  <si>
    <t>Generación de una cultura que valora y gestiona el conocimiento y la innovación</t>
  </si>
  <si>
    <t>Preservar el patrimonio ambiental y humano con manejo del riesgo</t>
  </si>
  <si>
    <t>Medidas de adaptación y mitigación adoptadas del PRICCO</t>
  </si>
  <si>
    <t>Políticas públicas municipales en ciencia, tecnología e innovación</t>
  </si>
  <si>
    <t>Fortalecimiento a la generación de nuevo conocimiento</t>
  </si>
  <si>
    <t>Fortalecimiento de las capacidades Institucionales en vocación científica</t>
  </si>
  <si>
    <t>Asistencia técnica para la Creación y el fortalecimiento del Sistema Municipal de Áreas protegidas SIMAP como instancia de articulación interinstitucional, con la sociedad civil y el sector privado para la planificación y gestión de las áreas bajo conservación del municipio</t>
  </si>
  <si>
    <t>Alinderamiento y encerramiento de predios adquiridos para la protección y conservación de las microcuencas municipales</t>
  </si>
  <si>
    <t>Adquirir predios para la protección de las microcuencas que proveen de agua al acueducto municipal</t>
  </si>
  <si>
    <t>Servicio apoyo financiero para la implementación de esquemas de pago por Servicio ambientales</t>
  </si>
  <si>
    <t>Fortalecimiento a las iniciativas y/o Procesos Comunitarios de Gestión para la Conservación y Desarrollo Sostenible de los Ecosistemas de Morichales de Paz de Ariporo, entre otros.</t>
  </si>
  <si>
    <t>Gestión para el desarrollo de los estudios técnicos para la planificación sectorial y la gestión ambiental en las cuencas abastecedoras del acueducto municipal</t>
  </si>
  <si>
    <t>Gestión para la planeación y la gestión integral del recurso hídrico</t>
  </si>
  <si>
    <t>Servicio de asistencia técnica para la consolidación de negocios verdes</t>
  </si>
  <si>
    <t>Campaña de socialización y capacitación de la Estructura Ecológica Principal en el marco del ordenamiento ambiental territorial</t>
  </si>
  <si>
    <t>Fortalecimiento del CIDEA como espacio intersectorial para la gestión de la educación ambiental en territorio</t>
  </si>
  <si>
    <t>Formular e implementar el Plan Institucional de Gestión Ambiental - PIGA</t>
  </si>
  <si>
    <t>Gestión para la construcción sede de Bomberos y Defensa Civil</t>
  </si>
  <si>
    <t>Servicio de apoyo técnico y financiero para la implementación de acciones de adaptación y mitigación al cambio climático</t>
  </si>
  <si>
    <t>Servicio de divulgación de la información en gestión del cambio climático para un desarrollo bajo en carbono y resiliente al clima</t>
  </si>
  <si>
    <t>Servicio de rehabilitación de ecosistemas con especies forestales dendroenergeticas</t>
  </si>
  <si>
    <t>Servicio de producción de plántulas en viveros</t>
  </si>
  <si>
    <t>Gestión para la construcción de estufas ecoeficientes</t>
  </si>
  <si>
    <t>Formulación de la Política de Economía Circular del municipio de Paz de Ariporo</t>
  </si>
  <si>
    <t>Formular el Plan Estratégico Municipal de Ciencia, Tecnología e Innovación – PEMCTI del municipio de Paz de Ariporo</t>
  </si>
  <si>
    <t>Fortalecer y activar el Consejo Municipal de Ciencia, Tecnología e Innovación del municipio</t>
  </si>
  <si>
    <t>Realizar un proyecto de investigación aplicada que generen conocimiento e innovación</t>
  </si>
  <si>
    <t>Realizar un proyecto para el desarrollo tecnológico y la innovación</t>
  </si>
  <si>
    <t>Implementar una estrategia en CTeI para fortalecer las capacidades institucionales del municipio</t>
  </si>
  <si>
    <t>Áreas protegidas fortalecidas, apoyadas, gestionadas para consolidar el SIMAP</t>
  </si>
  <si>
    <t>Kilómetros de alinderamiento y/o cercado ejecutado</t>
  </si>
  <si>
    <t>Esquemas de Pago por Servicio ambientales implementados</t>
  </si>
  <si>
    <t>Hectáreas en mejor manejo</t>
  </si>
  <si>
    <t>Documentos de estudios técnicos para la planificación sectorial y la gestión ambiental formulados</t>
  </si>
  <si>
    <t>Documento con plan ordenamiento del recurso hídrico formulados</t>
  </si>
  <si>
    <t>Negocios verdes consolidados</t>
  </si>
  <si>
    <t>Campañas de educación ambiental y participación implementadas</t>
  </si>
  <si>
    <t>Número de PROCEDAS implementados y PRAE asistidos técnicamente</t>
  </si>
  <si>
    <t>Planes formulados e implementados</t>
  </si>
  <si>
    <t>Nueva sede de bomberos y defensa civil en funcionamiento</t>
  </si>
  <si>
    <t>Acciones de mitigación y adaptación al cambio climático implementadas</t>
  </si>
  <si>
    <t>Campañas de información en gestión de cambio climático realizadas</t>
  </si>
  <si>
    <t>Plantaciones forestales Dendroenergeticas establecidas</t>
  </si>
  <si>
    <t>Plántulas producidas</t>
  </si>
  <si>
    <t>Estufas ecoeficientes instaladas y en operación</t>
  </si>
  <si>
    <t>Documentos de adaptación al cambio climático diseñados</t>
  </si>
  <si>
    <t>Documentos de planeación de CTeI elaborados</t>
  </si>
  <si>
    <t>Consejo Municipal de Ciencia, Tecnología e Innovación activo y fortalecido</t>
  </si>
  <si>
    <t>Número de proyectos de investigación formulados en ciencia, tecnología e innovación</t>
  </si>
  <si>
    <t>Número de proyectos de desarrollo tecnológico y la innovación implementados</t>
  </si>
  <si>
    <t>Numero de estrategias de fortalecimiento de capacidades institucionales implementadas</t>
  </si>
  <si>
    <t>PLAN INDICATIVO PLAN DE DESARROLLO MUNICIPAL AL PLAN DE DESARROLLO DEPARTAMENTAL "POR AMOR A NUESTRA TIERRA 2020-2023"</t>
  </si>
  <si>
    <t>COMPONENTE ESTRATÉGICO PLAN DE DESARROLLO MUNICIPAL</t>
  </si>
  <si>
    <t>ICDE</t>
  </si>
  <si>
    <t>COFI</t>
  </si>
  <si>
    <t>Subprograma Sanidad, productividad y competitividad</t>
  </si>
  <si>
    <t>Programa Ciencia, Tecnología e Innovación Agropecuaria</t>
  </si>
  <si>
    <t>Subprograma Planificación e Institucionalidad turística</t>
  </si>
  <si>
    <t>Subprograma Capacitación y Formación Para el Turismo</t>
  </si>
  <si>
    <t xml:space="preserve">Subprograma Promoción turística </t>
  </si>
  <si>
    <t>Subprograma Fortalecimiento y Asistencia Técnica Empresarial</t>
  </si>
  <si>
    <t xml:space="preserve">Programa Educación y emprendimiento cultural </t>
  </si>
  <si>
    <t xml:space="preserve">Subprograma Emprendamos con creatividad, emprendamos Innovando </t>
  </si>
  <si>
    <t xml:space="preserve">Subprograma Creciendo y Creando </t>
  </si>
  <si>
    <t>Subprograma ¡Llegó el momento de conocernos!</t>
  </si>
  <si>
    <t>Subprograma Nuestra Memoria en movimiento</t>
  </si>
  <si>
    <t>Subprograma ¡Somos Llaneros!</t>
  </si>
  <si>
    <t>Subprograma ¡Construyamos Cultura!</t>
  </si>
  <si>
    <t>Programa Paz de Ariporo Mejor Educada  con Calidad y Cobertura Para el Cambio</t>
  </si>
  <si>
    <t>Subprograma Cobertura para  Permanencia y el Acceso al Sistema Educativo</t>
  </si>
  <si>
    <t>Subprograma Calidad educativa para el cambio</t>
  </si>
  <si>
    <t>Programa Paz de Ariporo Saludable, construyendo el cambio en salud, Por Amor a Nuestra Tierra”</t>
  </si>
  <si>
    <t>Subprograma Aseguramiento</t>
  </si>
  <si>
    <t>Subprograma Salud Pública</t>
  </si>
  <si>
    <t>Subprograma Comunidades étnicas con garantía de derechos</t>
  </si>
  <si>
    <t>Subprograma Discapacidad con inclusión social</t>
  </si>
  <si>
    <t>Programa Desarrollo Social Integral</t>
  </si>
  <si>
    <t>Subprograma Diversidad sexual  con garantía de derechos</t>
  </si>
  <si>
    <t>Subprograma Jóvenes Construyendo el Cambio</t>
  </si>
  <si>
    <t>Subprograma Mujeres empoderadas liderando el cambio</t>
  </si>
  <si>
    <t>Subprograma Niños, Niñas y Adolescentes en entorno protectores para el cambio</t>
  </si>
  <si>
    <t>Subprograma Personas mayores funcionales y felices</t>
  </si>
  <si>
    <t>Subprograma Reintegración y Reincorporación</t>
  </si>
  <si>
    <t>Subprograma Victimas superando las situaciones de vulnerabilidad</t>
  </si>
  <si>
    <t>Programa Paz de Ariporo en Movimiento para el Cambio</t>
  </si>
  <si>
    <t>2. LÍNEA ESTRATÉGICA LÍNEA ESTRATÉGICA CAMBIO CON EQUIDAD</t>
  </si>
  <si>
    <t>Sector Recreación y Deporte</t>
  </si>
  <si>
    <t>Sector Vivienda</t>
  </si>
  <si>
    <t>Programa Acceso de la población a los servicios de agua potable y saneamiento básico</t>
  </si>
  <si>
    <t>Subprograma Cobertura del sistema de tratamiento de aguas residuales en el área urbana, centros poblados y rural dispersa</t>
  </si>
  <si>
    <t>Subprograma Vamos por el cambio fortaleciendo la recolección y disposición adecuada de los residuos sólidos en el municipio de Paz de Ariporo</t>
  </si>
  <si>
    <t>Subprograma Viviendas con entorno de Calidad</t>
  </si>
  <si>
    <t>Programa Mas Hogares Accediendo a Una Vivienda Digna</t>
  </si>
  <si>
    <t>Programa Mejores servicios públicos para el cambio</t>
  </si>
  <si>
    <t>Subprograma Servicios Públicos para el Cambio</t>
  </si>
  <si>
    <t>3. LÍNEA ESTRATÉGICA LÍNEA ESTRATÉGICA CAMBIO CON EQUIDAD</t>
  </si>
  <si>
    <t>Sector Gobierno Territorial</t>
  </si>
  <si>
    <t>Subprograma Construcción, Mantenimiento y Mejoramiento del Equipamiento Municipal</t>
  </si>
  <si>
    <t>Programa Equipamiento Municipal</t>
  </si>
  <si>
    <t>Subprograma Acciones que Fortalecen las Finanzas del Municipio</t>
  </si>
  <si>
    <t>Programa Fortalecimiento Institucional y Buen Gobierno</t>
  </si>
  <si>
    <t xml:space="preserve">Programa Justicia, seguridad y convivencia </t>
  </si>
  <si>
    <t>Subprograma Protección Animal</t>
  </si>
  <si>
    <t>Programa Participación Comunitaria y Derechos Humanos</t>
  </si>
  <si>
    <t>Subprograma Organizaciones Comunitarias Fortalecidas</t>
  </si>
  <si>
    <t>Subprograma Adopción de Lineamientos Tic Para el Despliegue de Infraestructura en el Municipio</t>
  </si>
  <si>
    <t>Programa Gestión de la información y el conocimiento ambiental</t>
  </si>
  <si>
    <t>Programa Gestión del cambio climático para un desarrollo bajo en carbono y resiliente al clima</t>
  </si>
  <si>
    <t> Subprograma Medidas de adaptación y mitigación adoptadas del PRICCO</t>
  </si>
  <si>
    <t>Programa Ordenamiento Ambiental Territorial</t>
  </si>
  <si>
    <t> Subprograma Preservar el patrimonio ambiental y humano con manejo del riesgo</t>
  </si>
  <si>
    <t>Programa Consolidación de una institucionalidad habilitante para la Ciencia Tecnología e Innovación (CTI)</t>
  </si>
  <si>
    <t> Subprograma Políticas públicas municipales en ciencia, tecnología e innovación</t>
  </si>
  <si>
    <t>Programa Desarrollo tecnológico e innovación para el crecimiento empresarial</t>
  </si>
  <si>
    <t> Subprograma Fortalecimiento al desarrollo tecnológico y la innovación</t>
  </si>
  <si>
    <t>Programa Generación de una cultura que valora y gestiona el conocimiento y la innovación</t>
  </si>
  <si>
    <t> Subprograma Fortalecimiento de las capacidades Institucionales en vocación científica</t>
  </si>
  <si>
    <t>Programa Investigación con calidad e impacto</t>
  </si>
  <si>
    <t>Sector  Ordenamiento Territorial</t>
  </si>
  <si>
    <t>Programa Ordenando lo Nuestro</t>
  </si>
  <si>
    <t> Subprograma Infraestructura y Equipamiento Ordenado</t>
  </si>
  <si>
    <t xml:space="preserve"> Subprograma Planeación Territorial </t>
  </si>
  <si>
    <t xml:space="preserve">Sector Prevención y Atención de Desastres </t>
  </si>
  <si>
    <t>Programa Prevención y atención de desastres y emergencias para el Cambio</t>
  </si>
  <si>
    <t> Subprograma Infraestructura y movilidad para un desarrollo integral</t>
  </si>
  <si>
    <t>Suma de ICDE</t>
  </si>
  <si>
    <t>Suma de COFI</t>
  </si>
  <si>
    <t>Suma de OTROS</t>
  </si>
  <si>
    <t>&lt;</t>
  </si>
  <si>
    <t>OBJETIVO</t>
  </si>
  <si>
    <t>Aumentar la productividad y competitividad del sector agropecuario dinamizando la economía propia del Municipio de Paz de Ariporo, basada en los sistemas de producción con visión agroindustrial y empresarial</t>
  </si>
  <si>
    <t>INDICADOR DE BIENESTAR</t>
  </si>
  <si>
    <t>Incremento de cultivos tecnificados mediante la adopción de tecnología en el municipio</t>
  </si>
  <si>
    <t>Carta del paisaje agropecuaro, instrumento de concertacion voluntaria entre los actores territoriales, orientando a promover la gestión sostenible del paisaje agropecuario</t>
  </si>
  <si>
    <t>Gestión en la consecución de apoyo financiero para el acceso a activos productivos y de comercialización.</t>
  </si>
  <si>
    <t>Una carta del paisaje agropecuario cuyo cointenido principal es identificación de necesidades, establecimientos de objetivos y acuerdos de gestión.</t>
  </si>
  <si>
    <t xml:space="preserve">Bancos de maquinaria y equipos adquiridos </t>
  </si>
  <si>
    <t>Mejoramientos de praderas.</t>
  </si>
  <si>
    <t>Apoyar la realización de eventos para la promoción de mercados campesinos</t>
  </si>
  <si>
    <t>Institucionalizar el dia del campesino y/o productor agropecuario</t>
  </si>
  <si>
    <t>Hectáreas mejoradas</t>
  </si>
  <si>
    <t xml:space="preserve">Proyectos productivos concertados e implementados </t>
  </si>
  <si>
    <t>SGG Y SAGYMA</t>
  </si>
  <si>
    <t xml:space="preserve">Eventos realizados </t>
  </si>
  <si>
    <t>Dia delcampesino y/o productor agropecuario institucionalizado mediante acuerdo municipal</t>
  </si>
  <si>
    <t>Gestión para Incrementar el número de predios rurales con títulos</t>
  </si>
  <si>
    <t>Apoyar a los pequeños y medianos productores para que se adelanten las gestiones tendientes a formalizar el derecho de dominio de los predios rurales del municipio de Paz de Ariporo</t>
  </si>
  <si>
    <t>Servicio de apoyo financiero para la formalización de la propiedad</t>
  </si>
  <si>
    <t>Cartografía de zonificación y evaluación de tierras</t>
  </si>
  <si>
    <t>Predios formalizados o regularizados para el desarrollo rural</t>
  </si>
  <si>
    <t>Mujeres rurales beneficiadas con procesos de formalización de tierras</t>
  </si>
  <si>
    <t>Documentos de análisis de zonificación elaborados</t>
  </si>
  <si>
    <t>Implementar las medidas zoosanitarias apropiadas para prevenir enfermedades en los sistemas de producción pecuaria</t>
  </si>
  <si>
    <t>Incrementar los predios libres de enfermedades</t>
  </si>
  <si>
    <t>Sanidad, productividad y competitividad</t>
  </si>
  <si>
    <t>Servicio de prevención y control de enfermedades</t>
  </si>
  <si>
    <t>Predios intervenidos</t>
  </si>
  <si>
    <t>Implementar prácticas agronómicas y ganaderas para mejorar la calidad de los productos</t>
  </si>
  <si>
    <t>Aumentar la producción de productos bajo la adopción de tecnología</t>
  </si>
  <si>
    <t>Infraestructura productiva y comercialización</t>
  </si>
  <si>
    <t>Consolidar iniciativas público privadas para facilitar la producción y comercialización de la cadena agropecuaria en el norte de Casanare</t>
  </si>
  <si>
    <t>Aumentar la productividad y comercialización de productos agropecuarios</t>
  </si>
  <si>
    <t xml:space="preserve">Ordenar la actividad turística del municipio a través de acciones sistemáticas en pro de la conservación ambiental de los recursos y atractivos naturales y culturales. </t>
  </si>
  <si>
    <t>Incrementar El Número De Personas Que Se Alojan En El Municipio</t>
  </si>
  <si>
    <t>Creación de una entidad municipal que integre los sectores cultura, turismo y deporte en la  administración</t>
  </si>
  <si>
    <t xml:space="preserve">Entidad creada y en operación </t>
  </si>
  <si>
    <t>Gestion  estudios y diseños para la adecuación y protección de las reservas leche miel, vainillal y la pereza</t>
  </si>
  <si>
    <t>Estudios y diseños elaborados.</t>
  </si>
  <si>
    <t xml:space="preserve">Fortalecer el trabajo de los agentes culturales y emprendedores creativos, así como incentivar los procesos de formación artística en la comunidad y de niñas, niños y jóvenes. </t>
  </si>
  <si>
    <t>Construir una infraestructura cultural eficiente que permita resguardar la memoria y el legado histórico y patrimonial de Paz de Ariporo y así mismo que promueva, dinamice y genere espacios de encuentro y creación para el desarrollo cultural del municipio.</t>
  </si>
  <si>
    <t>Gestion para el reconocimiento del festival internacional de la llanura como patrimonio cultural de la nación.</t>
  </si>
  <si>
    <t xml:space="preserve">Festival internacional  de la llanura reconocido </t>
  </si>
  <si>
    <t>Apoyar e incentivar las iniciativas de investigación, publicación y eventos de creación histórica y patrimonial del municipio.</t>
  </si>
  <si>
    <t>¡Somos Llaneros!</t>
  </si>
  <si>
    <t>Construcción en el centro administrativo municipal del busto en homenaje a Juan Nepomuceno Moreno</t>
  </si>
  <si>
    <t>Busto construido</t>
  </si>
  <si>
    <t>Gestion para la reconstrucción y redemolacion de las ruinas de moreno viejo como patrimonio, histórico, cultural y turístico del municipio.</t>
  </si>
  <si>
    <t>Infraestructura reconstruida y remodelada</t>
  </si>
  <si>
    <t xml:space="preserve">Incrementar los indicadores de cobertura y calidad de la educación preescolar, básica primaria, básica secundaria y media </t>
  </si>
  <si>
    <t>Gestion, articulacion y complementariedad con el departamento para garantizar la cobertura hasta el 100% de los recursos de asignaciones especiales del sistema general de participaciones en asistencia alimentaria en el marco del PAE  a estudiantes de instituciones educativas oficiales en las diferentes modalidades, incluida modalidad internados y resguardo indígena de caño mochuelo  jurisdiccion de Paz de Ariporo</t>
  </si>
  <si>
    <t>Recursos ejecutados</t>
  </si>
  <si>
    <t xml:space="preserve">SGBS </t>
  </si>
  <si>
    <t xml:space="preserve">Ampliar y mejorar la cobertura al servicio  de  internet en las instituciones educativas  </t>
  </si>
  <si>
    <t>Instituciones educativas con PEI Fortalecidos</t>
  </si>
  <si>
    <t>Salud y Protección Social</t>
  </si>
  <si>
    <t xml:space="preserve">Mejorar el bienestar a todos los ciudadanos de Paz de Ariporo, con el acceso en salud, enmarcados en las características poblacionales y territoriales.
Lograr el acceso de salud sin barreras, con un adecuado y continúo seguimiento de la atención por la red prestadora y la EPS.
Implementar políticas públicas en salud, de acuerdo al contexto del municipio que permita mejorar las condiciones de vida y la salud de la población de Paz de Ariporo
Mejorar las condiciones de vida de la población, con la articulación sectorial e intersectorial, encaminada a un resultado positivo en la salud.
</t>
  </si>
  <si>
    <t>Garantizar la cobertura universal del sistema de salud en el municipio de Paz de Ariporo</t>
  </si>
  <si>
    <t>Hospital construido</t>
  </si>
  <si>
    <t>SSM-SIOP</t>
  </si>
  <si>
    <t>Articular con el departamento la identificación y caracterización de la población trabajadores informal en el municipio</t>
  </si>
  <si>
    <t>Inclusión Social</t>
  </si>
  <si>
    <t xml:space="preserve">Desarrollo Social Integral </t>
  </si>
  <si>
    <t xml:space="preserve">Contribuir al mejoramiento de la calidad de vida y la atención integral de la población  vulnerables y los grupos minoritarios, con enfoque diferencial </t>
  </si>
  <si>
    <t>Formar y certificar a mujeres en competencias para el empleo y la generación de ingresos</t>
  </si>
  <si>
    <t>SGBS Y SGG</t>
  </si>
  <si>
    <t>Niños, Niñas y Adolescentes  en entornos protectores para el cambio</t>
  </si>
  <si>
    <t>Apoyo de iniciativas juveniles productivas.</t>
  </si>
  <si>
    <t>Promover la Ley del primer empleo  y vincular jóvenes laboralmente</t>
  </si>
  <si>
    <t>Jóvenes vinculados laboralmente por año</t>
  </si>
  <si>
    <t>Mantener la cobertura de atención integral a las personas mayores del Hogar “Mi Ranchito”</t>
  </si>
  <si>
    <t>Apoyar iniciativas de generación de ingresos para las personas mayores con habilidades, en artes u oficios para la comercialización de  sus productos.</t>
  </si>
  <si>
    <t>Victimas superando las situaciones de vulnerabilidad.</t>
  </si>
  <si>
    <t xml:space="preserve">Conmemoración del día de las víctimas y del desaparecido </t>
  </si>
  <si>
    <t>Sostener  el apoyo   hogares víctimas con programas de formación, proyectos productivos y generación de ingresos dentro del componente de asistencia, con enfoque diferencial para el posconflicto</t>
  </si>
  <si>
    <t>Comité de víctimas y otros  espacios de participación apoyados.</t>
  </si>
  <si>
    <t>Eventos realizados en el cuatrienio</t>
  </si>
  <si>
    <t xml:space="preserve">Actualización de la caracterización de la población con discapacidad </t>
  </si>
  <si>
    <t>Garantizar la atención integral de la población Afrodescendiente en todos los sectores, teniendo en cuenta el enfoque etnocultural</t>
  </si>
  <si>
    <t>Elaboración e implementación del plan de etnodesarrollo de comunidades afrodescendientes del municipio de Paz de Ariporo.</t>
  </si>
  <si>
    <t>Celebración del día de la afrocolombianidad de conformidad con la ley 725 de 2001</t>
  </si>
  <si>
    <t>Gestión de articulación con el Departamento para implementar la catedra estudio afrodescendiente en el modelo educativo de las I.E del municipio de Paz de Ariporo</t>
  </si>
  <si>
    <t>Garantizar un enlace para las poblaciones étnicas durante el cuatrienio.</t>
  </si>
  <si>
    <t>Realizar asistencia técnica y acompañamiento a los pueblos indígenas asentados en el territorio, para su reconocimiento por parte del Ministerio del interior y de justicia</t>
  </si>
  <si>
    <t>Eventos Realizado en el cuatrienio</t>
  </si>
  <si>
    <t xml:space="preserve">Gestión realizada </t>
  </si>
  <si>
    <t>Comunidades indígenas reconocidas por el Ministerio de Interior y de justicia</t>
  </si>
  <si>
    <t>SGG y SGBS</t>
  </si>
  <si>
    <t>Diversidad sexual con garantía de derechos</t>
  </si>
  <si>
    <t>Contribuir al desarrollo de estilos de vida saludable para el mantenimiento de la salud, la formación deportiva y la ocupación del tiempo libre en la población Paz Ariporeña.</t>
  </si>
  <si>
    <t>Paz de Ariporo en Movimiento Para el Cambio</t>
  </si>
  <si>
    <t>Mantener la cobertura de la población en la práctica del deporte, la recreación, la actividad física y aprovechamiento del tiempo libre a través de procesos formativos, preventivos y de proyección, bajo el enfoque diferencial y de derechos.</t>
  </si>
  <si>
    <t xml:space="preserve">Implementar la Estrategia ´Paz de Ariporo en movimiento  </t>
  </si>
  <si>
    <t>Construcción, adecuación y mantenimiento de escenarios deportivos.</t>
  </si>
  <si>
    <t>Servicio de apoyo a la actividad física, la recreación y el deporte (Juegos comunales, interveredales e interbarrios)</t>
  </si>
  <si>
    <t>Gestión de estudios y diseños para la construcción de un parque infantil</t>
  </si>
  <si>
    <t>Gestion para la remodelación y/o adecuación de parques en el área urbana</t>
  </si>
  <si>
    <t>Reconocer e implemetar el programa de campamentos juveniles</t>
  </si>
  <si>
    <t>Desarrollo de jornadas deportivas  etnoculturales.</t>
  </si>
  <si>
    <t>Deportistas apoyados</t>
  </si>
  <si>
    <t>Parque infantile construido</t>
  </si>
  <si>
    <t>Parque remodelados y/o adecuados</t>
  </si>
  <si>
    <t>Programa implemetado</t>
  </si>
  <si>
    <t>Jornadas desarrolladas</t>
  </si>
  <si>
    <t>Escenarios deportivos Con mantenimiento (construcción)</t>
  </si>
  <si>
    <t xml:space="preserve">Mejorar la calidad de vida de la población del área urbana y rural, aumentando la cobertura de los servicios públicos domiciliarios. </t>
  </si>
  <si>
    <t xml:space="preserve">Aumentar y mantener la cobertura de, energía eléctrica </t>
  </si>
  <si>
    <t>Unidades de generación fotovoltaica de energía eléctrica instaladas</t>
  </si>
  <si>
    <t>Construcion de red eléctrica en el área urbana y rural</t>
  </si>
  <si>
    <t xml:space="preserve">Killometros construidos </t>
  </si>
  <si>
    <t xml:space="preserve">Servicios públicos para el cambio </t>
  </si>
  <si>
    <t xml:space="preserve">Kilómetros  </t>
  </si>
  <si>
    <t>Mejorar y mantener la provisión y prestación de los servicios públicos domiciliarios con calidad y oportunidad para los habitantes del municipio de Paz de Ariporo</t>
  </si>
  <si>
    <t xml:space="preserve">Construir conexiones domiciliarias de acueducto para vivienda nueva y existentes en el área urbana </t>
  </si>
  <si>
    <t xml:space="preserve">Realizar y/o actualizar diseños para la construcción de acueductos veredales, centros poblados y resguardo indígena y/o optimización del acueducto urbano </t>
  </si>
  <si>
    <t xml:space="preserve">Gestionar la optimización y/o construcción de los sistemas de suministro y tratamiento de agua potable para consumo humano en el área urbana (IRCA&lt;5%), centros poblados y resguardo indígena  </t>
  </si>
  <si>
    <t xml:space="preserve">Realizar la gestión para la actualización e implementación de las acciones del Programa de Uso Eficiente y Ahorro del Agua - PUEAA </t>
  </si>
  <si>
    <t>Gestión para la construcción y/o optimización de soluciones individuales de saneamiento básico en el área rural</t>
  </si>
  <si>
    <t xml:space="preserve">Gestión para la adquisición de equipos son sistema de succión-presión para la operación del sistema de alcantarillado </t>
  </si>
  <si>
    <t>Programas actualizados e implementados del PSMV</t>
  </si>
  <si>
    <t>Kilómetros</t>
  </si>
  <si>
    <t xml:space="preserve">Gestión de adquisición de maquinaria y equipos para la prestación del servicio de aseo   </t>
  </si>
  <si>
    <t>Unidades adquiridas</t>
  </si>
  <si>
    <t>Número de acciones realizadas para la implementación del PGIRS</t>
  </si>
  <si>
    <t>Desarrollar programas y proyectos de mejoramiento y vivienda nueva vis y vip en el área urbana y rural para el acceso a una vivienda digna a la población vulnerable y las zonas priorizadas con la disponibilidad financiera del  municipio.</t>
  </si>
  <si>
    <t>Nuevos Hogares que acceden a vivienda nueva y mejoramiento de vivienda integral</t>
  </si>
  <si>
    <t xml:space="preserve">Gestionar la formulación e implementación de proyectos de vivienda en el área urbana y rural Hogares beneficiados con construccion y/o mejoramiento de vivienda  </t>
  </si>
  <si>
    <t>Hogares beneficiados con mejoramiento de una vivienda.</t>
  </si>
  <si>
    <t xml:space="preserve">Hogares beneficiados con construccion y/o mejoramiento de vivienda  </t>
  </si>
  <si>
    <t xml:space="preserve">Implementar procesos institucionales necesarios para que la Alcaldía Municipal de Paz de Ariporo, se oriente al cumplimiento de su misión, visión y estrategias, dentro de los más elevados principios éticos, de integridad, transparencia y eficiencia; permitiendo a través de su implementación, consolidar la ética pública de la entidad, como quiera que contenga las orientaciones fundamentales que marcan las pautas a seguir para el cumplimiento del objeto social. </t>
  </si>
  <si>
    <t xml:space="preserve">Implementar sistemas de información para mejorar el Rankin Nacional </t>
  </si>
  <si>
    <t>Evitar comportamientos contrarios a la convivencia y generar cultura de legalidad y valores democráticos para de prevenir los delitos, proteger a los ciudadanos y reducir los altos costos monetarios y humanos para el Estado y la sociedad.</t>
  </si>
  <si>
    <t xml:space="preserve">Crear estrategias articuladas con el Departamento y la Nación, con el fin de brindarle tranquilidad y estabilidad a toda la población. </t>
  </si>
  <si>
    <t>Índice de convivencia ciudadana</t>
  </si>
  <si>
    <t>Promover el 100% de los derechos, la protección y el bienestar de los animales del municipio de Paz de Ariporo</t>
  </si>
  <si>
    <t>Diseñar e implementar estrategias que mejoren la Convivencia y la Seguridad en el Municipio.</t>
  </si>
  <si>
    <t>Formular e implementar el Plan Integral de Seguridad y Convivencia Ciudadana-PISCC</t>
  </si>
  <si>
    <t>Estrategias Diseñadas e Implementadas.</t>
  </si>
  <si>
    <t>sistema de cámaras de seguridad en el área urbana y rural del Municipio.</t>
  </si>
  <si>
    <t>Gestionar campañas de esterilización, vacunación, desparasitación y adopción en animales de compañía en el área urbana y rural</t>
  </si>
  <si>
    <t>Fortalecer a las organizaciones sociales y comunitarias será uno de los objetivos primordiales de la actual administración, para ello se desarrollarán programas y proyectos que redunden en su fortalecimiento y atención prioritaria.</t>
  </si>
  <si>
    <t>Promover espacios de participación ciudadana en todo el municipio, garantizando sus derechos y deberes.</t>
  </si>
  <si>
    <t>Plan de capacitación para organizaciones comunitarias.</t>
  </si>
  <si>
    <t>Gestión para adquisicion, construcción, mejoramiento y adecuación  de espacios físicos comunales.</t>
  </si>
  <si>
    <t>Fortalecimiento del Consejo Territorial de Planeación</t>
  </si>
  <si>
    <t xml:space="preserve">Apoyo a la conmemoración del dia de la acción comunal </t>
  </si>
  <si>
    <t>Formulación e impletacion de la política publica comunal del municipio.</t>
  </si>
  <si>
    <t xml:space="preserve">Formulacion e implementación de la política publica municipal de libertad religiosa de cultos y conciencia </t>
  </si>
  <si>
    <t xml:space="preserve">Juntas beneficiadas </t>
  </si>
  <si>
    <t>Organizaciones consultivas de planeación  fortalecidas</t>
  </si>
  <si>
    <t>Veedurías ciudadanas conformadas</t>
  </si>
  <si>
    <t>Politica publica formulada e implementada</t>
  </si>
  <si>
    <t xml:space="preserve">Mantener en óptimas condiciones el equipamiento municipal es un deber Institucional, de esta manera se reflejará la prestación de unos servicios de buena calidad y un buen entorno laboral.  </t>
  </si>
  <si>
    <t xml:space="preserve">Mantenimiento y mejoramiento del equipamiento municipal. </t>
  </si>
  <si>
    <t>Nuevo equipamiento construido</t>
  </si>
  <si>
    <t>SGG y SIOP</t>
  </si>
  <si>
    <t>Demostrar que las Tecnologías de la Información y las Comunicaciones son hoy un elemento esencial para mejorar la eficiencia y la modernización de la Administración Pública. No sólo porque apoyan la relación con el ciudadano, sino que contribuyen a mejorar los procesos de gestión.</t>
  </si>
  <si>
    <t>Lograr que toda la población del municipio tenga acceso a las TIC</t>
  </si>
  <si>
    <t>Impulsar el desarrollo y operación de aplicaciones, sistemas de información, así como la gestión y promoción de las TIC (COVID-19)</t>
  </si>
  <si>
    <t xml:space="preserve">rogramar y ejecutar la Inversión Pública Municipal acorde con las necesidades que demanden las comunidades en el municipio y para ello se articularan los instrumentos del sistema presupuestal con los instrumentos de planeación en procura de un gasto planificado y concertado haciendo más eficiente y más efectiva la inversión. </t>
  </si>
  <si>
    <t>MRealizar acciones y  mecanismos que fortalezcan el sector financiero del municipio</t>
  </si>
  <si>
    <t>Implementar instrumentos que fortalezcan las finanzas publicas del municipio.</t>
  </si>
  <si>
    <t xml:space="preserve">Instrumentos implementados </t>
  </si>
  <si>
    <t>Ambiente y Desarrollo Sostenible</t>
  </si>
  <si>
    <t>Vamos por el cambio conservando la biodiversidad, el recurso hídrico y sus servicios ecosistémicos</t>
  </si>
  <si>
    <t>Conservar el patrimonio ambiental protegiendo los ecosistemas estratégicos, la disponibilidad y calidad del recurso hídrico, el uso sostenible de los recursos naturales y el ordenamiento del territorio para mitigar el impacto del Cambio Climático y favorecer el crecimiento verde del Municipio.</t>
  </si>
  <si>
    <t>Preservación y conservación de la biodiversidad, el recurso hídrico y los ecosistemas estratégicos de Paz de Ariporo</t>
  </si>
  <si>
    <t>Gestión de la información y el conocimiento a través de la educación ambiental</t>
  </si>
  <si>
    <t>Promover la educación ambiental y el uso sostenible de la biodiversidad y sus servicios ecosistémicos para el bienestar social y ambiental del municipio.</t>
  </si>
  <si>
    <t>Fortalecimiento a la educación ambiental y al desempeño ambiental de los sectores productivos</t>
  </si>
  <si>
    <t>Educación ambiental y conocimiento de las potencialidades sostenibles de la biodiversidad y los servicios ecosistémicos</t>
  </si>
  <si>
    <t>Garantizar el desarrollo territorial por medio del fortalecimiento de los procesos de ordenamiento ambiental y la gobernanza del territorio.</t>
  </si>
  <si>
    <t>Entidades públicas, privadas y ciudadanía conservando los recursos naturales y apoyo a la gestión del riesgo</t>
  </si>
  <si>
    <t>Fortalecimiento e implementación de los programas y proyectos ambientales del PBOT</t>
  </si>
  <si>
    <t>Programas del PBOT implementados</t>
  </si>
  <si>
    <t>Aumentar la capacidad de adaptación y mitigación al cambio climático, reduciendo la generación de emisiones de gases de efecto invernadero – GEI del municipio de Paz de Ariporo</t>
  </si>
  <si>
    <t>Instrumentos de planeación para la capacidad de adaptación y mitigación al cambio climático en el municipio</t>
  </si>
  <si>
    <t>Ciencia tecnología e innovación</t>
  </si>
  <si>
    <t>Fomentar la cultura en ciencia, tecnología e innovación del municipio de Paz de Ariporo</t>
  </si>
  <si>
    <t>Promover la participación del sector empresarial en las políticas de CTeI</t>
  </si>
  <si>
    <t>Generar conocimiento para satisfacer las necesidades sociales y oportunidades de desarrollo productivo, en las diferentes áreas estratégicas de investigación.</t>
  </si>
  <si>
    <t>Consolidar las capacidades para la gestión de la innovación en las empresas del municipio de Paz de Ariporo</t>
  </si>
  <si>
    <t>: Fortalecimiento al desarrollo tecnológico y la innovación</t>
  </si>
  <si>
    <t>Generar cultura para el conocimiento y la innovación, fortaleciendo las capacidades institucionales del municipio</t>
  </si>
  <si>
    <t>Prevención y atención de desastres y emergencias para el Cambio</t>
  </si>
  <si>
    <t>Conservar el Patrimonio Ambiental y Humano con Manejo del Riesgo y el Cambio Climático</t>
  </si>
  <si>
    <t>Población  atendida por eventos de desastre recurrentes en el municipio</t>
  </si>
  <si>
    <t>Gestión y manejo del riesgo de desastres para la seguridad</t>
  </si>
  <si>
    <t>Gestionar los estudios y diseños en zonas vulnerables a factores naturales y antrópicos en el municipio de Paz de Ariporo</t>
  </si>
  <si>
    <t>Gestionar las obras necesarias en áreas de riesgo en el municipio de Paz de Ariporo</t>
  </si>
  <si>
    <t>Apoyo a los organismos de socorro en el municipio de Paz de Ariporo</t>
  </si>
  <si>
    <t>Atención al 100% de emergencias presentadas en el municipio</t>
  </si>
  <si>
    <t>Gestionar un proyecto para mitigar y/o atender los riesgos en el municipio de Paz de Ariporo</t>
  </si>
  <si>
    <t>Desarrollar una acción anual de fortalecimiento del Consejo Municipal de Gestión del Riesgo</t>
  </si>
  <si>
    <t>Formular e implementar tres planes de gestión del riesgo comunitario en el área urbana y rural del municipio</t>
  </si>
  <si>
    <t>Gestionar la implementación de cinco acciones del Plan Municipal de Emergencia y Contingencia Temporada Seca</t>
  </si>
  <si>
    <t>Número de estudios actualizados, en zonas vulnerables a factores naturales y antrópicos.</t>
  </si>
  <si>
    <t>Organismos  apoyados anualmente</t>
  </si>
  <si>
    <t>Porcentaje de emergencias atendidas</t>
  </si>
  <si>
    <t>Proyectos gestionados para la atención de riesgos en el municipio</t>
  </si>
  <si>
    <t>Número de acciones de fortalecimiento del Consejo Municipal de Gestión del Riesgo</t>
  </si>
  <si>
    <t>Planes comunitarios de gestión del riesgo comunitario implementados</t>
  </si>
  <si>
    <t>Número de acciones implementadas</t>
  </si>
  <si>
    <t>Número de obras realizadas, para disminuir las áreas de riesgo</t>
  </si>
  <si>
    <t>Pocentaje</t>
  </si>
  <si>
    <t>Transporte</t>
  </si>
  <si>
    <t>Mejorar las condiciones de movilidad y transitabilidad de la población y sus productos en busca de bienestar y mayores ingresos económicos</t>
  </si>
  <si>
    <t xml:space="preserve">Realizar Estudios, Diseños y Construcción de la intersección de acceso al municipio de Paz de Ariporo </t>
  </si>
  <si>
    <t>Gestión para realizar el diseño y construcción de la variante que comunique la vía marginal de la selva con la vía que conduce al Centro poblado montañas del Totumo</t>
  </si>
  <si>
    <t>Gestión para realizar los estudios y diseños para la pavimentación de vías urbanas del municipio</t>
  </si>
  <si>
    <t>Gestion para realizar la pavimentación  de  vías urbanas</t>
  </si>
  <si>
    <t>Implementación del plan maestro de movilidad y seguridad vial del municipio</t>
  </si>
  <si>
    <t>Gestión para realizar los estudios y diseños de la ciclo vía y sendero peatonal corredor vial Rio Ariporo Sede SENA</t>
  </si>
  <si>
    <t>Construcción senderos peatonales y ciclo rutas en el área urbana</t>
  </si>
  <si>
    <t>Gestionar los estudios y diseños para la construcción del tramo vial entre los centros poblados de Montañas del Totumo, Las Guamas y La Hermosa</t>
  </si>
  <si>
    <t>Realizar la construcción de  placa huella para vías Terciarias</t>
  </si>
  <si>
    <t>Realizar el mantenimiento, rehabilitación, mejoramiento  de vías urbanas y rurales</t>
  </si>
  <si>
    <t>Fortalecer el banco de maquinaria para la rehabilitación, mejoramiento y mantenimiento de vías urbanas y rurales</t>
  </si>
  <si>
    <t>Construcción de obras de arte y/o puentes o pontones vehiculares o peatonales para mejorar la conexión vial rural y urbana</t>
  </si>
  <si>
    <t>Construcción y rehabilitación de puentes peatonales colgantes en el área rural</t>
  </si>
  <si>
    <t>Número  de  glorietas   diseñadas y/o construidas</t>
  </si>
  <si>
    <t xml:space="preserve">Número  de variantes diseñadas </t>
  </si>
  <si>
    <t>Estudios y diseños elaborados</t>
  </si>
  <si>
    <t>Kilómetros de  vías  urbanas  con pavimento</t>
  </si>
  <si>
    <t>Plan maestro de movilidad y seguridad vial implementado</t>
  </si>
  <si>
    <t>Kilómetros de senderos peatonales y ciclo rutas construidos</t>
  </si>
  <si>
    <t>Estudios     y     diseños elaborados</t>
  </si>
  <si>
    <t xml:space="preserve">Kilómetros de placa huella construidos </t>
  </si>
  <si>
    <t>Kilómetros de red vial urbana y rural con mantenimiento, rehabilitación y mejoramiento</t>
  </si>
  <si>
    <t xml:space="preserve">Número de acciones realizadas de mantenimiento y/o adquisición de maquinaria </t>
  </si>
  <si>
    <t>Estructura de conexión vial construidas</t>
  </si>
  <si>
    <t>Número de puentes construidos</t>
  </si>
  <si>
    <t>Km</t>
  </si>
  <si>
    <t>km</t>
  </si>
  <si>
    <t>SIOP Y SGG</t>
  </si>
  <si>
    <t>Ordenando lo Nuestro</t>
  </si>
  <si>
    <t>Consolidar Paz de Ariporo como un eje regional competitivo, organizando el territorio municipal, a través del aprovechamiento de sus ventajas en cuanto a recursos y potencialidades, logrando a futuro el posicionamiento de los renglones económicos más representativos.</t>
  </si>
  <si>
    <t>Incrementar el número de estrategias y acciones ejecutadas del PBOT municipal</t>
  </si>
  <si>
    <t xml:space="preserve">Planeación Territorial </t>
  </si>
  <si>
    <t>UPR Formuladas</t>
  </si>
  <si>
    <t>Infraestructura y Equipamiento Ordenado</t>
  </si>
  <si>
    <t>Realizar el estudio de identificación para recuperación del espacio público en el área urbana del municipio de paz de Ariporo.</t>
  </si>
  <si>
    <t>Estudio Realizado</t>
  </si>
  <si>
    <t>SGP</t>
  </si>
  <si>
    <t>SGR</t>
  </si>
  <si>
    <t>OTROS</t>
  </si>
  <si>
    <t>Desarrollo Empresarial Por Amor a Nuestra Tierra</t>
  </si>
  <si>
    <t xml:space="preserve">Brindar asistencia técnica y apoyo financiero al empresario y emprendedor del municipio para apalancar su acceso a nuevos mercados. </t>
  </si>
  <si>
    <t>IPuntaje en el Factor de Sofisticación e Innovación del Índice de Competitividad Departamental</t>
  </si>
  <si>
    <t>Generar una alianza estratégica para promover a través de un programa el apoyo financiero de 40 proyectos empresariales, para mejoramiento de producto y sofisticación de la oferta</t>
  </si>
  <si>
    <t>Proyectos empresariales, para mejoramiento de producto y sofisticación de la oferta</t>
  </si>
  <si>
    <t>Cobertura del sistema de tratamiento de aguas residuales en el área urbana, centros poblados y rural dispersa</t>
  </si>
  <si>
    <t xml:space="preserve">Seguridad y Convivencia </t>
  </si>
  <si>
    <t>Fortalecimiento a las Finanzas Públicas Municipales</t>
  </si>
  <si>
    <t>Inclusión productiva de pequeños productores rurales</t>
  </si>
  <si>
    <t>Productividad agropecuaria para el desarrollo económico competitivocompetitivo</t>
  </si>
  <si>
    <t>Ordenamiento social y uso productivo del territorio rural</t>
  </si>
  <si>
    <t>Tierras legalmente para todos los Pazdeariporeños</t>
  </si>
  <si>
    <t>Ciencia, tecnología e innovación agropecuaria</t>
  </si>
  <si>
    <t>Paz de Ariporo tecnológico en los procesos agropecuarios</t>
  </si>
  <si>
    <t>Agricultura y Desarrollo Rural</t>
  </si>
  <si>
    <t>Comercio, Industria y Turismo</t>
  </si>
  <si>
    <t>Fortalecimiento y Asistencia Técnica Empres</t>
  </si>
  <si>
    <t>Protección y salvaguardia de nuestro legado</t>
  </si>
  <si>
    <t>Paz de Ariporo Saludable, construyendo el cambio en salud, Por Amor a Nuestra Tierra”</t>
  </si>
  <si>
    <t>Actividad física y aprovechamiento del tiempo libre, con infraestructura para el deporte y la recreación.</t>
  </si>
  <si>
    <t>Viviendas con entorno de Calidad</t>
  </si>
  <si>
    <t>Evaluación y reorganización institucional para mejorar la gestión de la administración</t>
  </si>
  <si>
    <t>Implementación del Modelo Integrado de Planeación y Gestión -MIPG</t>
  </si>
  <si>
    <t>Tecnologías de la Información y las Comunicaciones -Tic</t>
  </si>
  <si>
    <t>Acciones que Fortalecen las Finanzas del Municipio</t>
  </si>
  <si>
    <t>Infraestructura red vial regional</t>
  </si>
  <si>
    <t>Infraestructura y movilidad para un desarrollo integral</t>
  </si>
  <si>
    <t>Subprograma Productividad agropecuaria para el desarrollo económico competitivocompetitivo</t>
  </si>
  <si>
    <t>Suma de SGP</t>
  </si>
  <si>
    <t>Programa Ordenamiento social y uso productivo del territorio rural</t>
  </si>
  <si>
    <t>Subprograma Tierras legalmente para todos los Pazdeariporeños</t>
  </si>
  <si>
    <t>Sanidad agropecuaria e inocuidad agroalimentaria</t>
  </si>
  <si>
    <t>Programa Sanidad agropecuaria e inocuidad agroalimentaria</t>
  </si>
  <si>
    <t>Subprograma Paz de Ariporo tecnológico en los procesos agropecuarios</t>
  </si>
  <si>
    <t>Suma de SGR</t>
  </si>
  <si>
    <t>Paz de Ariporo Productivo y Competitivo.</t>
  </si>
  <si>
    <t>Programa Infraestructura productiva y comercialización</t>
  </si>
  <si>
    <t>Subprograma Paz de Ariporo Productivo y Competitivo</t>
  </si>
  <si>
    <t>Programa Turismo Sostenible Por Amor A Nuestra Tierra</t>
  </si>
  <si>
    <t>Subprograma  Infraestructura turística</t>
  </si>
  <si>
    <t>Programa Desarrollo Empresarial Por Amor a Nuestra</t>
  </si>
  <si>
    <t xml:space="preserve">Subprograma Apoyo Financiero </t>
  </si>
  <si>
    <t xml:space="preserve">Programa Protección y salvaguardia de nuestro legado </t>
  </si>
  <si>
    <t>Sector Salud y Protección Social</t>
  </si>
  <si>
    <t>Subprograma Actividad física y aprovechamiento del tiempo libre, con infraestructura para el deporte y la recreación</t>
  </si>
  <si>
    <t>Subprograma Cobertura y Calidad de Agua Potable en el área urbana, área rural dispersa y centros poblados</t>
  </si>
  <si>
    <t>Cobertura y Calidad de Agua Potable en el área urbana, área rural dispersa y centros poblados</t>
  </si>
  <si>
    <t>Subprograma Evaluación y reorganización institucional para mejorar la gestión de la administración.</t>
  </si>
  <si>
    <t>Subprograma Implementación del Modelo Integrado de Planeación y Gestión –MIPG</t>
  </si>
  <si>
    <t>Subprograma Seguridad y Convivencia</t>
  </si>
  <si>
    <t>Programa Fortalecimiento a las Finanzas Públicas Municipales</t>
  </si>
  <si>
    <t>Programa Vamos por el cambio conservando la biodiversidad, el recurso hídrico y sus servicios ecosistémicos</t>
  </si>
  <si>
    <t> Subprograma Preservación y conservación de la biodiversidad, el recurso hídrico y los ecosistemas estratégicos de Paz de Ariporo</t>
  </si>
  <si>
    <t xml:space="preserve"> Subprograma Fortalecimiento a la generación de nuevo </t>
  </si>
  <si>
    <t> Subprograma Gestión y manejo del riesgo de desastres para la seguridad</t>
  </si>
  <si>
    <t>Programa Infraestructura red vial</t>
  </si>
  <si>
    <t>Programa Tecnología de la Información y las Comunicaciones TIC</t>
  </si>
  <si>
    <t> Subprograma Educación ambiental y conocimiento de las potencialidades sostenibles de la biodiversidad y los servicios ecosistémicos</t>
  </si>
  <si>
    <t xml:space="preserve">Transferencias para Calidad Gratuidad </t>
  </si>
  <si>
    <t xml:space="preserve">Adquisición y/o Construcción De Vivienda </t>
  </si>
  <si>
    <t xml:space="preserve">Gastos De Funcionamiento - Subcuenta Otros Gastos En Salud </t>
  </si>
  <si>
    <t>INVERSIÓN</t>
  </si>
  <si>
    <t>BOMBERIL</t>
  </si>
  <si>
    <t xml:space="preserve">PRO ADULTO </t>
  </si>
  <si>
    <t>PRO-CULTURA</t>
  </si>
  <si>
    <t>COP</t>
  </si>
  <si>
    <t>PRO-DEPORTE</t>
  </si>
  <si>
    <t>ALUMBRADO</t>
  </si>
  <si>
    <t>DEGUELLO</t>
  </si>
  <si>
    <t>ESTRATIFICACIÓN</t>
  </si>
  <si>
    <t>ALIM</t>
  </si>
  <si>
    <t>SGP GRATUIDAD</t>
  </si>
  <si>
    <t>SGP CALIDAD</t>
  </si>
  <si>
    <t>SGP AGUA P</t>
  </si>
  <si>
    <t>SGP DEPORTE</t>
  </si>
  <si>
    <t>SGP CULTURA</t>
  </si>
  <si>
    <t>SGP PRIMERA INF</t>
  </si>
  <si>
    <t>SGP LI</t>
  </si>
  <si>
    <t>DESAH FONP</t>
  </si>
  <si>
    <t>CONVENIOS</t>
  </si>
  <si>
    <t>SGP SP</t>
  </si>
  <si>
    <t>RÉGIMEN SUB</t>
  </si>
  <si>
    <t>TOTAL</t>
  </si>
  <si>
    <t>ALIMENTACIÓN</t>
  </si>
  <si>
    <t>SGP LD</t>
  </si>
  <si>
    <t>EDUCA GRATU</t>
  </si>
  <si>
    <t>LI</t>
  </si>
  <si>
    <t>AGUA</t>
  </si>
  <si>
    <t>REGIMEN</t>
  </si>
  <si>
    <t>ADRES</t>
  </si>
  <si>
    <t>COFI DTAL</t>
  </si>
  <si>
    <t>SP</t>
  </si>
  <si>
    <t>PROCULTURA</t>
  </si>
  <si>
    <t>PRODEPORTE</t>
  </si>
  <si>
    <t>SGP EDUCACIÓN</t>
  </si>
  <si>
    <t>ALIMENTA</t>
  </si>
  <si>
    <t>SGP PRIMERA</t>
  </si>
  <si>
    <t>DESAHORRO</t>
  </si>
  <si>
    <t>REGALIAS</t>
  </si>
  <si>
    <t>SUPERAVIT SALUD P</t>
  </si>
  <si>
    <t>SUPER COLJUEGOS A</t>
  </si>
  <si>
    <t>SUPER FLS EXCED</t>
  </si>
  <si>
    <t>DESAHORRO F</t>
  </si>
  <si>
    <t>SGP AGUA</t>
  </si>
  <si>
    <t>REGALÍAS</t>
  </si>
  <si>
    <t>ADICIÓN</t>
  </si>
  <si>
    <t>Línea Estratégica 1: Desarrollo Económico para el Cambio</t>
  </si>
  <si>
    <t>Sector: Agricultura y Desarrollo Rural</t>
  </si>
  <si>
    <t>Programa:  Inclusión productiva de pequeños productores rurales</t>
  </si>
  <si>
    <t>Subprograma: Productividad agropecuaria para el desarrollo económico competitivo</t>
  </si>
  <si>
    <t>Implementación de unidades productivas para el autoconsumo</t>
  </si>
  <si>
    <t>Programa: Ordenamiento social y uso productivo del territorio rural</t>
  </si>
  <si>
    <t>Subprograma: Tierras legalmente para todos los Pazdeariporeños</t>
  </si>
  <si>
    <t>Rubro</t>
  </si>
  <si>
    <t>Programa: Sanidad agropecuaria e inocuidad agroalimentaria</t>
  </si>
  <si>
    <t>Subprograma: Sanidad, productividad y competitividad</t>
  </si>
  <si>
    <t>Desarrollo de programas y proyectos productivos en el marco del plan agropecuario</t>
  </si>
  <si>
    <t>Programa: Ciencia, tecnología e innovación agropecuaria</t>
  </si>
  <si>
    <t>Subprograma: Paz de Ariporo tecnológico en los procesos agropecuarios</t>
  </si>
  <si>
    <t>Programas y proyectos de extensión agropecuaria</t>
  </si>
  <si>
    <t>Programa: Infraestructura productiva y comercialización</t>
  </si>
  <si>
    <t>Subprograma: Paz de Ariporo productivo y competitivo</t>
  </si>
  <si>
    <t>Sector: Comercio, Industria y Turismo</t>
  </si>
  <si>
    <t>Programa: Turismo Sostenible Por Amor A Nuestra Tierra</t>
  </si>
  <si>
    <t>Subprograma: Planificación e Institucionalidad turística</t>
  </si>
  <si>
    <t>Subprograma: Infraestructura turística</t>
  </si>
  <si>
    <t>Subprograma: Capacitación y Formación Para el Turismo</t>
  </si>
  <si>
    <t xml:space="preserve">Subprograma: Promoción turística </t>
  </si>
  <si>
    <t>Programa: Desarrollo Empresarial Por Amor a Nuestra Tierra</t>
  </si>
  <si>
    <t>Subprograma: Fortalecimiento y Asistencia Técnica Empresarial</t>
  </si>
  <si>
    <t>Fortalecimiento y Desarrollo Empresarial</t>
  </si>
  <si>
    <t xml:space="preserve">Subprograma: Apoyo Financiero </t>
  </si>
  <si>
    <t>Sector: Cultura</t>
  </si>
  <si>
    <t>Programa: Educación y emprendimiento cultural</t>
  </si>
  <si>
    <t xml:space="preserve">Subprograma: Emprendamos con creatividad, emprendamos Innovando </t>
  </si>
  <si>
    <t>Seguridad social del creador gestor cultural</t>
  </si>
  <si>
    <t>Pasivo Pensional</t>
  </si>
  <si>
    <t xml:space="preserve">Subprograma: Creciendo y Creando </t>
  </si>
  <si>
    <t>Fomento, Apoyo y Difusión de Eventos y Expresiones Artísticas y Culturales</t>
  </si>
  <si>
    <t>Programa: Protección y salvaguardia de nuestro legado histórico</t>
  </si>
  <si>
    <t>Subprograma: ¡Llegó el momento de conocernos!</t>
  </si>
  <si>
    <t>Subprograma: Nuestra Memoria en movimiento</t>
  </si>
  <si>
    <t xml:space="preserve">Formulación y adopción del plan de desarrollo cultural y patrimonial </t>
  </si>
  <si>
    <t>Subprograma: ¡Somos Llaneros!</t>
  </si>
  <si>
    <t>Subprograma: ¡Construyamos Cultura!</t>
  </si>
  <si>
    <t>Adecuación, Mantenimiento y Dotación Casa de la Cultura</t>
  </si>
  <si>
    <t>Construcción Busto Juan Nepomuceno Moreno</t>
  </si>
  <si>
    <t>Adecuación, Mantenimiento y Dotación de la Biblioteca (Ley 1379 de 2010)</t>
  </si>
  <si>
    <t xml:space="preserve">Promoción a la lectura </t>
  </si>
  <si>
    <t>Línea Estratégica 2: Cambio Con Equidad</t>
  </si>
  <si>
    <t>Sector: Educación</t>
  </si>
  <si>
    <t>Programa: Paz de Ariporo Mejor Educada  con Calidad y Cobertura Para el Cambio</t>
  </si>
  <si>
    <t>Subprograma: Cobertura para  Permanencia y el Acceso al Sistema Educativo</t>
  </si>
  <si>
    <t>Asistencia Alimentaria a población escolar</t>
  </si>
  <si>
    <t>Construcción,  Mantenimiento y/o Adecuación de infraestructura Educativa</t>
  </si>
  <si>
    <t>Resolución No 001633 de 2019. Programa de Alimentación Escolar de las ET- M.E.N</t>
  </si>
  <si>
    <t>Subprograma: Calidad educativa para el cambio</t>
  </si>
  <si>
    <t>Pago Servicios Públicos Establecimientos Educativos</t>
  </si>
  <si>
    <t xml:space="preserve">Fortalecimiento de los PEI de las Instituciones educativas </t>
  </si>
  <si>
    <t>Sector: Salud y Protección Social</t>
  </si>
  <si>
    <t>Programa: Paz de Ariporo Saludable, construyendo el cambio en salud, Por Amor a Nuestra Tierra”</t>
  </si>
  <si>
    <t>Subprograma: Aseguramiento</t>
  </si>
  <si>
    <t>Afiliación al Régimen Subsidiado Continuidad.  (SGP)</t>
  </si>
  <si>
    <t>Coljuegos - Juegos suerte y azar</t>
  </si>
  <si>
    <t>Subprograma: Salud Pública</t>
  </si>
  <si>
    <t>Convivencia social y salud mental</t>
  </si>
  <si>
    <t>Fortalecimiento de la Gestión en Salud pública para lograr la intersectorialidad y transectorialidad del Plan Territorial de Salud</t>
  </si>
  <si>
    <t>Fortalecimiento de la autoridad sanitaria para la gestión de la salud</t>
  </si>
  <si>
    <t>Sector: Inclusión Social</t>
  </si>
  <si>
    <t xml:space="preserve">Programa: Desarrollo Social Integral </t>
  </si>
  <si>
    <t>Subprograma: Mujeres empoderadas liderando el cambio</t>
  </si>
  <si>
    <t>Prevención de la violencia de género</t>
  </si>
  <si>
    <t>Apoyo a iniciativas de género</t>
  </si>
  <si>
    <t>Subprograma: Niños, Niñas y Adolescentes  en entornos protectores para el cambio</t>
  </si>
  <si>
    <t>Programa De Atención Integral A La Primera Infancia</t>
  </si>
  <si>
    <t>Apoyo a Hogares de Paso del Municipio</t>
  </si>
  <si>
    <t>Subprograma: Jóvenes  construyendo el cambio</t>
  </si>
  <si>
    <t>Apoyo a Juventudes</t>
  </si>
  <si>
    <t>Subprograma: Personas mayores funcionales y felices</t>
  </si>
  <si>
    <t>Apoyo Integral al Adulto mayor</t>
  </si>
  <si>
    <t xml:space="preserve">Subprograma: Victimas superando las situaciones de vulnerabilidad </t>
  </si>
  <si>
    <t>Apoyo a población, Victimas de conflicto,  Desplazados y Participantes</t>
  </si>
  <si>
    <t>Subprograma: Discapacidad con inclusión social</t>
  </si>
  <si>
    <t>Subprograma: Comunidades étnicas con garantía de derechos</t>
  </si>
  <si>
    <t>Mejoramiento calidad de vida a la población indígena</t>
  </si>
  <si>
    <t>Subprograma: Diversidad sexual  con garantía de derechos</t>
  </si>
  <si>
    <t>Apoyo integral a Población Diversa</t>
  </si>
  <si>
    <t>Subprograma: Reintegración y Reincorporación</t>
  </si>
  <si>
    <t>Atención y Apoyo a la población Reinsertada y Reincorporada</t>
  </si>
  <si>
    <t>Sector: Recreación y Deporte</t>
  </si>
  <si>
    <t>Programa: Paz de Ariporo en Movimiento Para el Cambio</t>
  </si>
  <si>
    <t>Subprograma: Actividad física y aprovechamiento del tiempo libre, con infraestructura para el deporte y la recreación.</t>
  </si>
  <si>
    <t>Apoyo y Fomento al Deporte</t>
  </si>
  <si>
    <t>Construcción, Mantenimiento y/o Adecuación de los Escenarios Deportivos y Recreativos</t>
  </si>
  <si>
    <t>Dotación de escenarios Deportivos e implementos para la práctica del Deporte</t>
  </si>
  <si>
    <t>Sector: Vivienda</t>
  </si>
  <si>
    <t>Programa: Mejores servicios públicos para el cambio</t>
  </si>
  <si>
    <t xml:space="preserve">Subprograma: Servicios públicos para el cambio </t>
  </si>
  <si>
    <t>Suministro de energía eléctrica para el servicio de alumbrado público</t>
  </si>
  <si>
    <t>Construcción, ampliación, mantenimiento y adecuación de redes eléctricas</t>
  </si>
  <si>
    <t>Programa: Acceso de la población a los servicios de agua potable y saneamiento básico</t>
  </si>
  <si>
    <t>Subprograma: Cobertura y Calidad de Agua Potable en el área urbana, área rural dispersa y centros poblados</t>
  </si>
  <si>
    <t>Subsidios de Acueducto</t>
  </si>
  <si>
    <t>Subprograma: Cobertura del sistema de tratamiento de aguas residuales en el área urbana, centros poblados y rural dispersa</t>
  </si>
  <si>
    <t>Subsidios de Alcantarillado</t>
  </si>
  <si>
    <t>Subprograma: Vamos por el cambio fortaleciendo la recolección y disposición adecuada de los residuos sólidos en el municipio de Paz de Ariporo</t>
  </si>
  <si>
    <t>Subsidios de Acueducto Aseo</t>
  </si>
  <si>
    <t>Programa: Mas Hogares Accediendo a Una Vivienda Digna</t>
  </si>
  <si>
    <t>Subprograma: Viviendas con entorno de Calidad</t>
  </si>
  <si>
    <t>Línea Estratégica 3: Gestión y Participación para el Cambio</t>
  </si>
  <si>
    <t>Sector: Gobierno Territorial</t>
  </si>
  <si>
    <t>Programa:  Fortalecimiento Institucional y Buen Gobierno</t>
  </si>
  <si>
    <t>Subprograma: Evaluación y reorganización institucional para mejorar la gestión de la administración</t>
  </si>
  <si>
    <t>Estratificación socioeconómica del municipio</t>
  </si>
  <si>
    <t>Reestructuración Administrativa</t>
  </si>
  <si>
    <t>Fortalecimiento Institucional (Reestructuración)</t>
  </si>
  <si>
    <t>Subprograma: Implementación del Modelo Integrado de Planeación y Gestión –MIPG</t>
  </si>
  <si>
    <t>Programa: Justicia,  Seguridad y Convivencia</t>
  </si>
  <si>
    <t>Subprograma: Seguridad y Convivencia Ciudadana</t>
  </si>
  <si>
    <t>Asistencia y Apoyo a Organismos de Seguridad</t>
  </si>
  <si>
    <t>Pago de salarios comisario, médicos, psicólogos y trabajadores Sociales de la comisaria de familia</t>
  </si>
  <si>
    <t>Pago de Inspectores de Policía</t>
  </si>
  <si>
    <t>Convenio Interadministrativo No 301.17.7– 003 de 2020 - CESPA</t>
  </si>
  <si>
    <t>Convenio Interadministrativo No 301.17.7-008 de 2013 - CESPA</t>
  </si>
  <si>
    <t>Convenio Interadministrativo No 301.17.7–004 de 2018 - CESPA</t>
  </si>
  <si>
    <t>Convenio Interadministrativo No 301.17.7–001 de 2019 - CESPA</t>
  </si>
  <si>
    <t>Subprograma: Protección Animal</t>
  </si>
  <si>
    <t>Programa: Participación Comunitaria y Derechos Humanos</t>
  </si>
  <si>
    <t>Subprograma: Organizaciones Comunitarias Fortalecidas</t>
  </si>
  <si>
    <t>Apoyo a Organismos Comunales</t>
  </si>
  <si>
    <t>Fortalecimiento del consejo Territorial de Planeación</t>
  </si>
  <si>
    <t>Programa: Equipamiento Municipal</t>
  </si>
  <si>
    <t>Subprograma: Construcción, Mantenimiento y Mejoramiento del Equipamiento Municipal</t>
  </si>
  <si>
    <t>Optimización Planta de Beneficio Animal</t>
  </si>
  <si>
    <t>Optimización Morgue Municipal</t>
  </si>
  <si>
    <t>Programa: Tecnologías de la Información y las Comunicaciones -Tic</t>
  </si>
  <si>
    <t>Subprograma: Adopción de Lineamientos Tic Para el Despliegue de Infraestructura en el Municipio</t>
  </si>
  <si>
    <t>Programa: Fortalecimiento a las Finanzas Públicas Municipales</t>
  </si>
  <si>
    <t xml:space="preserve">
Subprograma: Acciones que Fortalecen las Finanzas del Municipio
</t>
  </si>
  <si>
    <t>Pago Défict</t>
  </si>
  <si>
    <t>Línea Estratégica 4: Paz de Ariporo Sostenible e Innovador</t>
  </si>
  <si>
    <t>Sector: Ambiente y Desarrollo Sostenible</t>
  </si>
  <si>
    <t>Programa:  Vamos por el cambio conservando la biodiversidad, el recurso hídrico y sus servicios ecosistémicos</t>
  </si>
  <si>
    <t>Subprograma: Preservación y conservación de la biodiversidad, el recurso hídrico y los ecosistemas estratégicos de Paz de Ariporo</t>
  </si>
  <si>
    <t>Compra, adquisición y protección de terrenos para la conservación de cuencas que abastecen el sistema de acueductos</t>
  </si>
  <si>
    <t>Educación Ambiental</t>
  </si>
  <si>
    <t>Medida de compensación ambiental relacionada al Contrato de Obra Pública 2108-2015</t>
  </si>
  <si>
    <t>Pago Servicios Ambientales</t>
  </si>
  <si>
    <t>Programa:  Gestión de la información y el conocimiento a través de la educación ambiental</t>
  </si>
  <si>
    <t>Subprograma: Educación ambiental y conocimiento de las potencialidades sostenibles de la biodiversidad y los servicios ecosistémicos</t>
  </si>
  <si>
    <t>Socialización y capacitación de la Estructura Ecológica</t>
  </si>
  <si>
    <t>Programa:  Ordenamiento Ambiental Territorial</t>
  </si>
  <si>
    <t>Subprograma: Preservar el patrimonio ambiental y humano con manejo del riesgo</t>
  </si>
  <si>
    <t>Programa: Gestión del cambio climático para un desarrollo bajo en carbono y resiliente al clima</t>
  </si>
  <si>
    <t>Subprograma: Medidas de adaptación y mitigación adoptadas del PRICCO</t>
  </si>
  <si>
    <t>Sector: Ciencia tecnología e innovación</t>
  </si>
  <si>
    <t>Programa: Consolidación de una institucionalidad habilitante para la Ciencia Tecnología e Innovación (CTI)</t>
  </si>
  <si>
    <t>Subprograma: Políticas públicas municipales en ciencia, tecnología e innovación</t>
  </si>
  <si>
    <t xml:space="preserve">Plan Estratégico Municipal de Ciencia, Tecnología e Innovación – PEMCTI </t>
  </si>
  <si>
    <t>Programa: Investigación con calidad e impacto</t>
  </si>
  <si>
    <t>Subprograma: Fortalecimiento a la generación de nuevo conocimiento</t>
  </si>
  <si>
    <t>Programa: Desarrollo tecnológico e innovación para el crecimiento empresarial</t>
  </si>
  <si>
    <t>Subprograma: Fortalecimiento al desarrollo tecnológico y la innovación</t>
  </si>
  <si>
    <t>Fortalecimiento Empresarial</t>
  </si>
  <si>
    <t>Programa: Generación de una cultura que valora y gestiona el conocimiento y la innovación</t>
  </si>
  <si>
    <t>Subprograma: Fortalecimiento de las capacidades Institucionales en vocación científica</t>
  </si>
  <si>
    <t xml:space="preserve">Sector: Prevención y Atención de Desastres </t>
  </si>
  <si>
    <t>Programa: Prevención y atención de desastres y emergencias para el Cambio</t>
  </si>
  <si>
    <t>Subprograma: Gestión y manejo del riesgo de desastres para la seguridad</t>
  </si>
  <si>
    <t>Atención  Prevención y Control de Incendios</t>
  </si>
  <si>
    <t>Asistencia y Apoyo a Damnificados</t>
  </si>
  <si>
    <t>Apoyo a la Planeación y a la Gestión del Riesgo</t>
  </si>
  <si>
    <t>Sector: Transporte</t>
  </si>
  <si>
    <t>Programa: Infraestructura red vial regional</t>
  </si>
  <si>
    <t>Subprograma: Infraestructura y movilidad para un desarrollo integral</t>
  </si>
  <si>
    <t>Construcción Mejoramiento Y Mantenimiento De  Vías</t>
  </si>
  <si>
    <t>Sector: Ordenamiento Territorial</t>
  </si>
  <si>
    <t>Programa: Ordenando lo Nuestro</t>
  </si>
  <si>
    <t xml:space="preserve">Subprograma: Planeación Territorial </t>
  </si>
  <si>
    <t>Subprograma: Infraestructura y Equipamiento Ordenado</t>
  </si>
  <si>
    <t xml:space="preserve">Recuperación del espacio público </t>
  </si>
  <si>
    <t>Financiación del Déficit</t>
  </si>
  <si>
    <t>DISPONIBLE</t>
  </si>
  <si>
    <t>Adquicision banco de maquinaria y equipos</t>
  </si>
  <si>
    <t>índice de adopción de tecnología</t>
  </si>
  <si>
    <t>LÍNEA BASE</t>
  </si>
  <si>
    <t>ESCENARIO POSIBLE A 2023</t>
  </si>
  <si>
    <t>DESCRIPCION META PRODUCTO O PRODUCTO</t>
  </si>
  <si>
    <t>META ESPERADA</t>
  </si>
  <si>
    <t>COMPONENTE ESTRATÉGICO</t>
  </si>
  <si>
    <t>META DE  RESULTADO/INDICADOR DE BIENESTAR</t>
  </si>
  <si>
    <t xml:space="preserve">CATALOGO MGA </t>
  </si>
  <si>
    <t>Participación de pequeños productores en cadenas de transformación agroindustrial</t>
  </si>
  <si>
    <t>Hectáreas ordenadas en cuanto a su tenencia, ocupación  y aprovechamiento</t>
  </si>
  <si>
    <t>Hectáreas</t>
  </si>
  <si>
    <t>Productores con acuerdos comerciales suscritos - agricultura por contrato</t>
  </si>
  <si>
    <t>Producción y comercialización de la cadena agropecuaria</t>
  </si>
  <si>
    <t>Plantas de beneficio animal construidas</t>
  </si>
  <si>
    <t>SAGYMA Y SIOP</t>
  </si>
  <si>
    <t>Turismo Sostenible Por Amor A Nuestra Tierra</t>
  </si>
  <si>
    <t>Porcentaje De Ocupación Hotelera Del Municipio</t>
  </si>
  <si>
    <t>SAGYMA - SIOP</t>
  </si>
  <si>
    <t>SAGYMA -  OAP</t>
  </si>
  <si>
    <t>Posición en el Raking departamental del Índice de Competitividad, de acuerdo con el Factor de Sofisticación e Innovación</t>
  </si>
  <si>
    <t>Generar una alianza estratégica para promover a través de un programa de fortalecimiento empresarial 40 emprendimientos en el municipio.</t>
  </si>
  <si>
    <t>Generar una alianza estratégica para promover a través de un programa el fortalecimiento empresarial a 40 empresas en etapa de aceleración del municipio</t>
  </si>
  <si>
    <t>Generar una alianza estratégica para promover a través de un programa el fortalecimiento empresarial a 40 unidades productivas con la transferencia y/o implementación de metodologías de aumento de la productividad</t>
  </si>
  <si>
    <t>Generar una alianza estratégica para promover a través de un programa el fortalecimiento empresarial a 40 Mipymes del municipio</t>
  </si>
  <si>
    <t>Generar una alianza estratégica para promover a través de un programa el fortalecimiento y la asistencia técnica del sector artesanal del municipio</t>
  </si>
  <si>
    <t xml:space="preserve">Elaboración de una estrategia de fortalecimiento del Sector comercio para la organización, regulación y fomento del comercio local </t>
  </si>
  <si>
    <t>Desarrollar programas de capacitación con el Sena para vendedores informales  (ley 1988 de 2019)</t>
  </si>
  <si>
    <t>fomentar proyectos productivos para vendedores informales  (ley 1988 de 2019)</t>
  </si>
  <si>
    <t>Emprendimientos fortalecidos</t>
  </si>
  <si>
    <t>Empresas en etapa de Aceleración fortalecidas</t>
  </si>
  <si>
    <t>Unidades productivas con la transferencia y/o implementación de metodologías de aumento de la productividad</t>
  </si>
  <si>
    <t>Fortalecimiento empresarial a Mipymes del municipio</t>
  </si>
  <si>
    <t>Talleres certificados para el desarrollo de productos y gestión de unidades productivas brindados</t>
  </si>
  <si>
    <t xml:space="preserve">Personas capacitadas </t>
  </si>
  <si>
    <t xml:space="preserve">Unidades productivas </t>
  </si>
  <si>
    <t>SAGYMA Y SGG</t>
  </si>
  <si>
    <t>Fortalecimiento de los PEI de las instituciones educativas</t>
  </si>
  <si>
    <t>PEI de instituciones educativas fortalecidos</t>
  </si>
  <si>
    <t>Cobertura de Aseguramiento</t>
  </si>
  <si>
    <t>Concursos del sector artístico y cultural apoyados</t>
  </si>
  <si>
    <t>Gestión para estudios y diseños del complejo agroindustriial del norte de Casanare</t>
  </si>
  <si>
    <t xml:space="preserve">Estudios y diseños realizados </t>
  </si>
  <si>
    <t>Estudios, diseños y construcción de distritos de riego para favorecer la producción continua de productos</t>
  </si>
  <si>
    <t>Gestión para la construcción de la planta de beneficio animal PBA del norte de Casanare</t>
  </si>
  <si>
    <t>Suma de TOTAL 2023</t>
  </si>
  <si>
    <t>NNA vinculados en programas de formación cultural (Promoción de hábitos de vida saludable)</t>
  </si>
  <si>
    <t>Estudios, diseños y construcción de distritos de riego implementados</t>
  </si>
  <si>
    <t>Gestion para estudios y diseños y construcción del hospital local de Paz de Ariporo, con servicios de segundo nivel.</t>
  </si>
  <si>
    <t>G</t>
  </si>
  <si>
    <t>Lograr cobertura del 85% de niños y niñas menores de 5 años con estrategia de “AIEPI" Atención Integral de las enfermedades prevalentes de la infancia. (Salud ambiental)</t>
  </si>
  <si>
    <t>Gestión  para realizar la pavimentación de vías rurales.</t>
  </si>
  <si>
    <t>Kilometros de vias Rurales pavimentadas.</t>
  </si>
  <si>
    <t xml:space="preserve">Implementar estrategias de movilización social que disminuyan la accidentalidad vial. </t>
  </si>
  <si>
    <t>SAGYMA - OAP</t>
  </si>
  <si>
    <t>OAP - SGG</t>
  </si>
  <si>
    <t>SGBS - OAP</t>
  </si>
  <si>
    <t>OAP - SAGYMA</t>
  </si>
  <si>
    <t>Formulación e implementación de las Unidades de Planificación Rural UPRA para los cinco centros poblados del municipio de paz de Ariporo, asegurando así el ordenamiento y normatividad para cada uno.</t>
  </si>
  <si>
    <t>DESCRICPCION INDICADOR DE BIENESTAR</t>
  </si>
  <si>
    <t>Bienes y manifestaciones del patrimonio cultural reconocidos y protegidos - Bienes y manifestaciones del patrimonio cultural incluidas por la UNESCO</t>
  </si>
  <si>
    <t xml:space="preserve">Actos administrativos generados - Obras construidas y dotadas  </t>
  </si>
  <si>
    <t>0 - 0</t>
  </si>
  <si>
    <t>10 . 3</t>
  </si>
  <si>
    <t>Formular el Plan de acción de la mesa intersectorial Municipal de Seguridad alimentaria y Nutricional</t>
  </si>
  <si>
    <t>Aprobación e implementación de la política pública de género y mujer</t>
  </si>
  <si>
    <t>Política pública de Mujer aprobada e implementada</t>
  </si>
  <si>
    <t>Niños, Niñas y adolescentes con bienestar, seguridad, participando, en cumplimiento de sus derechos</t>
  </si>
  <si>
    <t xml:space="preserve">Niños, Niñas y adolescentes cumpliendo con realizaciones </t>
  </si>
  <si>
    <t>Implementación de la política pública de infancia y adolescencia</t>
  </si>
  <si>
    <t>Política pública de infancia y adolescencia implementada</t>
  </si>
  <si>
    <t>Aprobación e implementación de la política pública de Juventud</t>
  </si>
  <si>
    <t>Política pública de Juventud implementada</t>
  </si>
  <si>
    <t>Aprobación e implementación de la política pública de Adulto Mayor</t>
  </si>
  <si>
    <t>Política pública de adulto mayor aprobada e implementada</t>
  </si>
  <si>
    <t>Actualización e implementación de la política pública de discapacidad</t>
  </si>
  <si>
    <t>Política pública de discapacidad actualizada y aprobada.</t>
  </si>
  <si>
    <t>Población atendida el programas y proyectos de oferta local</t>
  </si>
  <si>
    <t>fortalecer la reintegración y reincorporación integral de quienes transitan a la vida civil en el marco de la legalidad</t>
  </si>
  <si>
    <t>Personas en proceso de reintegración y normalización atendidas</t>
  </si>
  <si>
    <t>Porcentaje de población con actividad física</t>
  </si>
  <si>
    <t>SD</t>
  </si>
  <si>
    <t>Aumentar y mantener la cobertura gas natural domiciliario</t>
  </si>
  <si>
    <t xml:space="preserve">
Cobertura gas natural domiciliario
</t>
  </si>
  <si>
    <t xml:space="preserve">Cobertura de energía eléctrica </t>
  </si>
  <si>
    <t>86,16%</t>
  </si>
  <si>
    <t>Aumentar  la cobertura en agua potable del municipio de Paz de Ariporo</t>
  </si>
  <si>
    <t>Cobertura con acceso a agua potable</t>
  </si>
  <si>
    <t>Aumentar  la cobertura en el sistema de tratamiento de aguas residuales del municipio de Paz de Ariporo</t>
  </si>
  <si>
    <t>Porcentaje de población con sistema de tratamiento  de aguas residuales</t>
  </si>
  <si>
    <t>Aumentar la cobertura en la prestación del servicio de aseo en el área urbana del municipio de Paz de Ariporo</t>
  </si>
  <si>
    <t>Porcentaje de población con prestación del servicio de aseo</t>
  </si>
  <si>
    <t>número</t>
  </si>
  <si>
    <t xml:space="preserve">SGBS Y SIOP </t>
  </si>
  <si>
    <t>SGG Y SGBS</t>
  </si>
  <si>
    <t xml:space="preserve">SGG Y SGBS </t>
  </si>
  <si>
    <t>Hogares que acceden a vivienda nueva</t>
  </si>
  <si>
    <t>Subsidios Familiares De Vivienda Para Vis Urbana</t>
  </si>
  <si>
    <t>Hogares que acceden a vivienda nueva y mejoramiento de vivienda</t>
  </si>
  <si>
    <t>Macroproyectos formulados</t>
  </si>
  <si>
    <t>Sistema de información implementado</t>
  </si>
  <si>
    <t>Animales atendidos en el coso municipal</t>
  </si>
  <si>
    <t>Derechos de los animales reconocidos y promulgados</t>
  </si>
  <si>
    <t>Organizaciones conformadas en el municipio</t>
  </si>
  <si>
    <t>Implementar lineamientos de la política pública Nacional de Derechos Humanos en el Municipio</t>
  </si>
  <si>
    <t>Política pública de DDHH, implementada</t>
  </si>
  <si>
    <t>Equipamiento Municipal mejorado</t>
  </si>
  <si>
    <t>personas con acceso a las TIC</t>
  </si>
  <si>
    <t>Mecanismos creados</t>
  </si>
  <si>
    <t>Entidades públicas, privadas y ciudadanía conservando la biodiversidad y sus servicios ecosistémicos</t>
  </si>
  <si>
    <t>Sectores que incorporan alternativas para la conservación de la biodiversidad y sus servicios ecosistémicos</t>
  </si>
  <si>
    <t>o</t>
  </si>
  <si>
    <t>Educación ambiental y apoyo al desempeño ambiental de los sectores productivos</t>
  </si>
  <si>
    <t>Acciones para conservar el recurso hídrico, la reducción de la deforestación y el apoyo a la gestión del riesgo</t>
  </si>
  <si>
    <t>Planes de desarrollo territorial que involucran estrategias de gestión del cambio climático</t>
  </si>
  <si>
    <t>Participación del privado en las inversiones de ciencia, tecnología e innovación</t>
  </si>
  <si>
    <t>Porcentaje de las situaciones declaradas de desastres con respuesta efectiva</t>
  </si>
  <si>
    <t>Red vial urbana en buen estado</t>
  </si>
  <si>
    <t>Red vial urbana en buen estado y segura</t>
  </si>
  <si>
    <t>Porcentaje de acciones implementadas del PBOT del municipio</t>
  </si>
  <si>
    <t>Tasa de mortalidad por accidente de transporte terrestre</t>
  </si>
  <si>
    <t>35,02</t>
  </si>
  <si>
    <t>&lt;35 X 100.00 habitantes</t>
  </si>
  <si>
    <t>Porcentaje de captación</t>
  </si>
  <si>
    <t>55,70%</t>
  </si>
  <si>
    <t>&gt;55,7</t>
  </si>
  <si>
    <t>No casos registrados anualmente</t>
  </si>
  <si>
    <t xml:space="preserve">&lt;100 </t>
  </si>
  <si>
    <t xml:space="preserve">Menor de 100 casos registardos </t>
  </si>
  <si>
    <t>Gestión diferencial de las poblaciones vulnerables: Formular un Plan de acción en salud que integre la agenda de política social municipal con enfoque de género y poblacional.</t>
  </si>
  <si>
    <t>1 plan formulado</t>
  </si>
  <si>
    <t>Disminuir a 3% o menos la prevalencia de Desnutrición Aguda en Menores de 5 Años</t>
  </si>
  <si>
    <t>Porcentaje de Desnutrición</t>
  </si>
  <si>
    <t>3,15</t>
  </si>
  <si>
    <t>&lt;3</t>
  </si>
  <si>
    <t>Tasa de mortalidad por EDA en &lt; 5 años - Tasa de mortalidad por accidente de transporte terrestre</t>
  </si>
  <si>
    <t>0 - 35,02</t>
  </si>
  <si>
    <t>0 - &lt;35 X 100.00 habitantes</t>
  </si>
  <si>
    <t xml:space="preserve">Implementar EL Plan Estratégico de Gestión Intersectorial de seguridad y salud en el Trabajo </t>
  </si>
  <si>
    <t>Mantener en Cero la tasa municipal de mortalidad por emergencias y desastres</t>
  </si>
  <si>
    <t>Tasa de Mortalidad</t>
  </si>
  <si>
    <t>Mantener la Tasa de prevalencia de Tuberculosis en 3 casos por 10 mil Habitantes o menos.</t>
  </si>
  <si>
    <t>Tasa de prevalencia</t>
  </si>
  <si>
    <t>3,7 casos X 10 mil hab</t>
  </si>
  <si>
    <t>Reducir a menos de 12 casos por 10 mil Habitantes la prevalencia de Dengue y Dengue Grave en el Municipio</t>
  </si>
  <si>
    <t xml:space="preserve">12,1 casos X10 mil Hb </t>
  </si>
  <si>
    <t>&lt;12</t>
  </si>
  <si>
    <t>&gt;40</t>
  </si>
  <si>
    <t>Servicio de promoción de actividades culturales - Servicio de asistencia técnica para el emprendimiento</t>
  </si>
  <si>
    <r>
      <t>Dotar de material pedagógico y audiovisuales y TIC s a las instituciones educativas del área urbana y rural</t>
    </r>
    <r>
      <rPr>
        <b/>
        <sz val="11"/>
        <rFont val="Calibri"/>
        <family val="2"/>
        <scheme val="minor"/>
      </rPr>
      <t xml:space="preserve"> </t>
    </r>
  </si>
  <si>
    <r>
      <t>Implementación de dispositivos comunitarios para mitigar problemáticas de jóvenes relacionada con el consumo de SPA, o vulnerabilidad al consumo</t>
    </r>
    <r>
      <rPr>
        <b/>
        <sz val="9"/>
        <rFont val="Calibri Light"/>
        <family val="2"/>
      </rPr>
      <t>.</t>
    </r>
  </si>
  <si>
    <r>
      <t>Apoyo a deportistas de alto rendimiento del Municipio</t>
    </r>
    <r>
      <rPr>
        <b/>
        <sz val="9"/>
        <rFont val="Calibri Light"/>
        <family val="2"/>
      </rPr>
      <t xml:space="preserve">. </t>
    </r>
  </si>
  <si>
    <t xml:space="preserve">Porcentaje de casos nuevos de cáncer de cuello uterino identificados por encima del indicador nacional del 40% In Situ
</t>
  </si>
  <si>
    <t xml:space="preserve">Porcentaje de mujeres con cáncer de mama detectado en estadios tempranos (hasta IIA) al momento del diagnóstico por encima del indicador nacional de 55,7%
</t>
  </si>
  <si>
    <t xml:space="preserve">Tasa de mortalidad prematura por enfermedades crónicas en población entre 30 y hasta 70 años por
100.000
</t>
  </si>
  <si>
    <t>312,54</t>
  </si>
  <si>
    <t>&lt;312,54</t>
  </si>
  <si>
    <t>Disminuir por debajo de 3 la Tasa de mortalidad ajustada por edad por lesiones auto infringidas intencionalmente</t>
  </si>
  <si>
    <t xml:space="preserve">Tasa de mortalidad por lesiones </t>
  </si>
  <si>
    <t>3,78</t>
  </si>
  <si>
    <t xml:space="preserve">Disminuir a cero, la mortalidad Neonatal </t>
  </si>
  <si>
    <t>1,41 casos</t>
  </si>
  <si>
    <t xml:space="preserve">Disminuir la tasa de Fecundidad de 15 a 19 años por debajo de 100 nacimientos por cada mil nacidos Vivos </t>
  </si>
  <si>
    <t>Tasa de fecundidad</t>
  </si>
  <si>
    <t>111,58</t>
  </si>
  <si>
    <t>&lt;100</t>
  </si>
  <si>
    <t>Disminuir la Tasa de Mortalidad por VIH - SIDA por debajo de 5 casos X 100 mil Hab</t>
  </si>
  <si>
    <t>Tasa de mortalidad</t>
  </si>
  <si>
    <t>5,86 casos</t>
  </si>
  <si>
    <t>&lt;5</t>
  </si>
  <si>
    <t>Mantener en cero la tasa de mortalidad por Rabia Humana</t>
  </si>
  <si>
    <t>82,83%</t>
  </si>
  <si>
    <t>Cobertura</t>
  </si>
  <si>
    <t>&gt;90%</t>
  </si>
  <si>
    <t xml:space="preserve">Acceso de la población colombiana a espacios culturales </t>
  </si>
  <si>
    <t>Empresas culturales creadas</t>
  </si>
  <si>
    <t>Servicio de asistencia técnica para el emprendimiento</t>
  </si>
  <si>
    <t>Subsidios para Mejoramiento de Vivienda Asignados</t>
  </si>
  <si>
    <t>Hogares que acceden a mejoramiento de vivienda</t>
  </si>
  <si>
    <t xml:space="preserve">Adecuar la estructura administrativa y organizacional según necesidades de la entidad </t>
  </si>
  <si>
    <t xml:space="preserve">Alcanzar el 90% o más de cobertura en todos los biológicos que hacen parte del esquema nacional PAI, en los niños menores de seis años poro. </t>
  </si>
  <si>
    <t xml:space="preserve">Disminuir la Tasa de mortalidad prematura por enfermedades crónicas en el municipio por debajo del 312,54 por 100.00 Habitantes
</t>
  </si>
  <si>
    <t>Reducir por debajo de 100 casos la violencia intrafamiliar y de género en el municipio</t>
  </si>
  <si>
    <t>Instituciones clasificadas en categoría de desempeño A en pruebas saber 11</t>
  </si>
  <si>
    <t xml:space="preserve">Sostener  la cobertura bruta en todos los ciclos educativos </t>
  </si>
  <si>
    <t xml:space="preserve">Disminuir la tasa de analfabetismo en población de 15 y más años en un punto porcentual  </t>
  </si>
  <si>
    <t xml:space="preserve">Tasa de cobertura bruta </t>
  </si>
  <si>
    <t xml:space="preserve">Aumentar el % de instituciones clasificadas en la categoría de desempeño A de las pruebas Saber 11 </t>
  </si>
  <si>
    <t xml:space="preserve">Disminuir la tasa de analfabetismo en población de 15 y más años en un punto porcentual </t>
  </si>
  <si>
    <t>Realizar estudios y diseños para proyectos de infraestructura y equipamientos priorizados del PBOT del municipio</t>
  </si>
  <si>
    <t>Estudios y Diseños Realizados</t>
  </si>
  <si>
    <t xml:space="preserve">
Disminuir la tasa de deserción escolar por debajo del 2,87%
</t>
  </si>
  <si>
    <t>Dotación de material pedagógico y audiovisuales y TIC´s</t>
  </si>
  <si>
    <t>Gestionar los recursos para la construcción del Museo de las Artes, Historia, Tradiciones y Patrimonio de Paz de Ariporo.</t>
  </si>
  <si>
    <t xml:space="preserve">Disminuir la tasa de mortalidad atribuida a la Movilidad Vial por debajo del 35 los casos por 100 mil habitantes </t>
  </si>
  <si>
    <t xml:space="preserve">Mantener en Cero la Tasa de Mortalidad por EDA en &lt; 5 años </t>
  </si>
  <si>
    <t>Minas y Energía</t>
  </si>
  <si>
    <t>NUEVO RESPONSABLE</t>
  </si>
  <si>
    <t>SECRETARÍA DE AGRICULTURA, GANADERÍA Y MEDIO AMBIENTE</t>
  </si>
  <si>
    <t>SECRETARÍA DE INFRAESTRUCTURA Y OBRAS PÚBLICAS</t>
  </si>
  <si>
    <t>OFICINA ASESORA DE PLANEACIÓN</t>
  </si>
  <si>
    <t>SECRETARÍA GENERAL Y DE GOBIERNO</t>
  </si>
  <si>
    <t>SECRETARÍA DE GESTIÓN Y BIENESTAR SOCIAL</t>
  </si>
  <si>
    <t xml:space="preserve">SECRETARÍA DE GESTIÓN Y BIENESTAR SOCIAL </t>
  </si>
  <si>
    <t>SECRETARÍA DE SALUD MUNICIPAL</t>
  </si>
  <si>
    <t xml:space="preserve">SECRETARÍA DE INFRAESTRUCTURA Y OBRAS PÚBLICAS </t>
  </si>
  <si>
    <t>Vivienda, Ciudad y Territorio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</si>
</sst>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&quot;$&quot;* #,##0_-;\-&quot;$&quot;* #,##0_-;_-&quot;$&quot;* &quot;-&quot;_-;_-@_-"/>
    <numFmt numFmtId="165" formatCode="_-&quot;$&quot;* #,##0.00_-;\-&quot;$&quot;* #,##0.00_-;_-&quot;$&quot;* &quot;-&quot;??_-;_-@_-"/>
    <numFmt numFmtId="166" formatCode="_-&quot;$&quot;* #,##0_-;\-&quot;$&quot;* #,##0_-;_-&quot;$&quot;* &quot;-&quot;??_-;_-@_-"/>
    <numFmt numFmtId="167" formatCode="0.0%"/>
  </numFmts>
  <fonts count="32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6F6F6E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0"/>
      <color theme="1"/>
      <name val="Century Gothic"/>
      <family val="2"/>
    </font>
    <font>
      <sz val="10"/>
      <color rgb="FF000000"/>
      <name val="Century Gothic"/>
      <family val="2"/>
    </font>
    <font>
      <b/>
      <sz val="11"/>
      <color rgb="FF00B0F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rgb="FFFF0000"/>
      <name val="Bookman Old Style"/>
      <family val="1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 Light"/>
      <family val="2"/>
    </font>
    <font>
      <sz val="12"/>
      <color rgb="FFFFFFFF"/>
      <name val="Arial"/>
      <family val="2"/>
    </font>
    <font>
      <sz val="12"/>
      <name val="Arial"/>
      <family val="2"/>
    </font>
    <font>
      <b/>
      <sz val="11"/>
      <color theme="1"/>
      <name val="Century Gothic"/>
      <family val="2"/>
    </font>
  </fonts>
  <fills count="2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4" tint="-0.249977111117893"/>
        <bgColor theme="4" tint="-0.249977111117893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theme="4" tint="0.79998168889431442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00EA6A"/>
        <bgColor indexed="64"/>
      </patternFill>
    </fill>
  </fills>
  <borders count="2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double">
        <color theme="0" tint="-0.14996795556505021"/>
      </left>
      <right style="double">
        <color theme="0" tint="-0.14996795556505021"/>
      </right>
      <top style="double">
        <color theme="0" tint="-0.14996795556505021"/>
      </top>
      <bottom style="double">
        <color theme="0" tint="-0.14996795556505021"/>
      </bottom>
      <diagonal/>
    </border>
    <border>
      <left style="double">
        <color theme="0" tint="-0.14993743705557422"/>
      </left>
      <right style="double">
        <color theme="0" tint="-0.14993743705557422"/>
      </right>
      <top style="double">
        <color theme="0" tint="-0.14993743705557422"/>
      </top>
      <bottom style="double">
        <color theme="0" tint="-0.14993743705557422"/>
      </bottom>
      <diagonal/>
    </border>
    <border>
      <left style="double">
        <color theme="0" tint="-0.14996795556505021"/>
      </left>
      <right/>
      <top style="double">
        <color theme="0" tint="-0.14996795556505021"/>
      </top>
      <bottom style="double">
        <color theme="0" tint="-0.1499679555650502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rgb="FF522B57"/>
      </left>
      <right style="thin">
        <color rgb="FF522B57"/>
      </right>
      <top style="thin">
        <color rgb="FF522B57"/>
      </top>
      <bottom style="thin">
        <color rgb="FF522B57"/>
      </bottom>
      <diagonal/>
    </border>
    <border>
      <left style="double">
        <color theme="0" tint="-0.14993743705557422"/>
      </left>
      <right/>
      <top style="double">
        <color theme="0" tint="-0.14993743705557422"/>
      </top>
      <bottom style="double">
        <color theme="0" tint="-0.14993743705557422"/>
      </bottom>
      <diagonal/>
    </border>
    <border>
      <left/>
      <right/>
      <top style="double">
        <color theme="0" tint="-0.14993743705557422"/>
      </top>
      <bottom style="double">
        <color theme="0" tint="-0.14993743705557422"/>
      </bottom>
      <diagonal/>
    </border>
    <border>
      <left/>
      <right style="double">
        <color theme="0" tint="-0.14993743705557422"/>
      </right>
      <top style="double">
        <color theme="0" tint="-0.14993743705557422"/>
      </top>
      <bottom style="double">
        <color theme="0" tint="-0.14993743705557422"/>
      </bottom>
      <diagonal/>
    </border>
    <border>
      <left/>
      <right/>
      <top style="double">
        <color theme="0" tint="-0.14996795556505021"/>
      </top>
      <bottom style="double">
        <color theme="0" tint="-0.14996795556505021"/>
      </bottom>
      <diagonal/>
    </border>
    <border>
      <left/>
      <right style="double">
        <color theme="0" tint="-0.14993743705557422"/>
      </right>
      <top style="double">
        <color theme="0" tint="-0.14996795556505021"/>
      </top>
      <bottom style="double">
        <color theme="0" tint="-0.14996795556505021"/>
      </bottom>
      <diagonal/>
    </border>
    <border>
      <left/>
      <right/>
      <top/>
      <bottom style="double">
        <color theme="0" tint="-0.14996795556505021"/>
      </bottom>
      <diagonal/>
    </border>
    <border>
      <left/>
      <right/>
      <top/>
      <bottom style="thin">
        <color theme="4" tint="0.5999938962981048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double">
        <color theme="0" tint="-0.14996795556505021"/>
      </top>
      <bottom style="double">
        <color theme="0" tint="-0.14996795556505021"/>
      </bottom>
      <diagonal/>
    </border>
    <border>
      <left/>
      <right style="thin">
        <color theme="0"/>
      </right>
      <top style="double">
        <color theme="0" tint="-0.14996795556505021"/>
      </top>
      <bottom style="double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165" fontId="3" fillId="0" borderId="0" applyFont="0" applyFill="0" applyBorder="0" applyAlignment="0" applyProtection="0"/>
    <xf numFmtId="0" fontId="4" fillId="0" borderId="0"/>
    <xf numFmtId="0" fontId="3" fillId="0" borderId="0"/>
    <xf numFmtId="164" fontId="4" fillId="0" borderId="0" applyBorder="0" applyAlignment="0" applyProtection="0"/>
    <xf numFmtId="9" fontId="3" fillId="0" borderId="0" applyFont="0" applyFill="0" applyBorder="0" applyAlignment="0" applyProtection="0"/>
    <xf numFmtId="0" fontId="6" fillId="4" borderId="8">
      <alignment horizontal="center" vertical="center" wrapText="1"/>
    </xf>
    <xf numFmtId="0" fontId="7" fillId="0" borderId="0"/>
    <xf numFmtId="43" fontId="3" fillId="0" borderId="0" applyFont="0" applyFill="0" applyBorder="0" applyAlignment="0" applyProtection="0"/>
  </cellStyleXfs>
  <cellXfs count="20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indent="2"/>
    </xf>
    <xf numFmtId="0" fontId="0" fillId="0" borderId="0" xfId="0" applyAlignment="1">
      <alignment horizontal="center"/>
    </xf>
    <xf numFmtId="0" fontId="8" fillId="5" borderId="15" xfId="0" applyFont="1" applyFill="1" applyBorder="1" applyAlignment="1">
      <alignment horizontal="center"/>
    </xf>
    <xf numFmtId="0" fontId="8" fillId="5" borderId="15" xfId="0" applyFont="1" applyFill="1" applyBorder="1"/>
    <xf numFmtId="0" fontId="8" fillId="6" borderId="0" xfId="0" applyFont="1" applyFill="1"/>
    <xf numFmtId="0" fontId="0" fillId="2" borderId="0" xfId="0" applyFill="1" applyAlignment="1">
      <alignment horizontal="left" indent="1"/>
    </xf>
    <xf numFmtId="0" fontId="8" fillId="7" borderId="0" xfId="0" applyFont="1" applyFill="1" applyAlignment="1">
      <alignment horizontal="left"/>
    </xf>
    <xf numFmtId="0" fontId="8" fillId="0" borderId="0" xfId="0" applyFont="1"/>
    <xf numFmtId="0" fontId="8" fillId="7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165" fontId="8" fillId="7" borderId="0" xfId="1" applyFont="1" applyFill="1"/>
    <xf numFmtId="165" fontId="0" fillId="2" borderId="0" xfId="1" applyFont="1" applyFill="1"/>
    <xf numFmtId="165" fontId="0" fillId="0" borderId="0" xfId="1" applyFont="1"/>
    <xf numFmtId="166" fontId="8" fillId="5" borderId="15" xfId="1" applyNumberFormat="1" applyFont="1" applyFill="1" applyBorder="1"/>
    <xf numFmtId="44" fontId="0" fillId="0" borderId="0" xfId="0" applyNumberFormat="1"/>
    <xf numFmtId="165" fontId="0" fillId="0" borderId="0" xfId="1" applyFont="1" applyFill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indent="3"/>
    </xf>
    <xf numFmtId="165" fontId="9" fillId="0" borderId="0" xfId="1" applyFont="1"/>
    <xf numFmtId="0" fontId="9" fillId="0" borderId="0" xfId="0" applyFont="1"/>
    <xf numFmtId="165" fontId="9" fillId="0" borderId="0" xfId="1" applyFont="1" applyFill="1"/>
    <xf numFmtId="0" fontId="10" fillId="0" borderId="0" xfId="0" applyFont="1" applyAlignment="1">
      <alignment horizontal="left" indent="2"/>
    </xf>
    <xf numFmtId="0" fontId="10" fillId="0" borderId="0" xfId="0" applyFont="1" applyAlignment="1">
      <alignment horizontal="center"/>
    </xf>
    <xf numFmtId="165" fontId="10" fillId="0" borderId="0" xfId="1" applyFont="1"/>
    <xf numFmtId="0" fontId="10" fillId="0" borderId="0" xfId="0" applyFont="1"/>
    <xf numFmtId="0" fontId="9" fillId="2" borderId="0" xfId="0" applyFont="1" applyFill="1" applyAlignment="1">
      <alignment horizontal="center"/>
    </xf>
    <xf numFmtId="165" fontId="9" fillId="2" borderId="0" xfId="1" applyFont="1" applyFill="1"/>
    <xf numFmtId="165" fontId="0" fillId="2" borderId="0" xfId="1" applyFont="1" applyFill="1" applyAlignment="1">
      <alignment horizontal="center"/>
    </xf>
    <xf numFmtId="165" fontId="8" fillId="5" borderId="15" xfId="1" applyFont="1" applyFill="1" applyBorder="1"/>
    <xf numFmtId="165" fontId="0" fillId="0" borderId="0" xfId="1" applyFont="1" applyAlignment="1">
      <alignment horizontal="center"/>
    </xf>
    <xf numFmtId="165" fontId="8" fillId="7" borderId="0" xfId="1" applyFont="1" applyFill="1" applyAlignment="1">
      <alignment horizontal="center"/>
    </xf>
    <xf numFmtId="9" fontId="0" fillId="0" borderId="0" xfId="5" applyNumberFormat="1" applyFont="1"/>
    <xf numFmtId="0" fontId="9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9" fillId="0" borderId="0" xfId="0" applyFont="1" applyFill="1" applyAlignment="1">
      <alignment horizontal="left" indent="3"/>
    </xf>
    <xf numFmtId="0" fontId="9" fillId="0" borderId="0" xfId="0" applyFont="1" applyFill="1"/>
    <xf numFmtId="0" fontId="0" fillId="0" borderId="0" xfId="0" applyFill="1" applyAlignment="1">
      <alignment horizontal="left" indent="2"/>
    </xf>
    <xf numFmtId="0" fontId="0" fillId="0" borderId="0" xfId="0" applyFill="1"/>
    <xf numFmtId="44" fontId="9" fillId="0" borderId="0" xfId="0" applyNumberFormat="1" applyFont="1"/>
    <xf numFmtId="43" fontId="5" fillId="0" borderId="16" xfId="8" applyFont="1" applyBorder="1" applyAlignment="1">
      <alignment horizontal="justify"/>
    </xf>
    <xf numFmtId="43" fontId="5" fillId="13" borderId="16" xfId="8" applyFont="1" applyFill="1" applyBorder="1"/>
    <xf numFmtId="43" fontId="5" fillId="0" borderId="0" xfId="8" applyFont="1"/>
    <xf numFmtId="43" fontId="0" fillId="0" borderId="0" xfId="8" applyFont="1"/>
    <xf numFmtId="43" fontId="5" fillId="12" borderId="16" xfId="8" applyFont="1" applyFill="1" applyBorder="1"/>
    <xf numFmtId="43" fontId="5" fillId="14" borderId="16" xfId="8" applyFont="1" applyFill="1" applyBorder="1"/>
    <xf numFmtId="43" fontId="13" fillId="9" borderId="16" xfId="8" applyFont="1" applyFill="1" applyBorder="1"/>
    <xf numFmtId="43" fontId="13" fillId="15" borderId="16" xfId="8" applyFont="1" applyFill="1" applyBorder="1"/>
    <xf numFmtId="43" fontId="14" fillId="2" borderId="16" xfId="8" applyFont="1" applyFill="1" applyBorder="1"/>
    <xf numFmtId="43" fontId="14" fillId="16" borderId="16" xfId="8" applyFont="1" applyFill="1" applyBorder="1"/>
    <xf numFmtId="43" fontId="14" fillId="11" borderId="16" xfId="8" applyFont="1" applyFill="1" applyBorder="1"/>
    <xf numFmtId="43" fontId="15" fillId="17" borderId="16" xfId="8" applyFont="1" applyFill="1" applyBorder="1" applyAlignment="1">
      <alignment horizontal="justify" wrapText="1"/>
    </xf>
    <xf numFmtId="43" fontId="5" fillId="9" borderId="16" xfId="8" applyFont="1" applyFill="1" applyBorder="1"/>
    <xf numFmtId="43" fontId="5" fillId="15" borderId="16" xfId="8" applyFont="1" applyFill="1" applyBorder="1"/>
    <xf numFmtId="43" fontId="5" fillId="2" borderId="16" xfId="8" applyFont="1" applyFill="1" applyBorder="1"/>
    <xf numFmtId="43" fontId="5" fillId="16" borderId="16" xfId="8" applyFont="1" applyFill="1" applyBorder="1"/>
    <xf numFmtId="43" fontId="5" fillId="11" borderId="16" xfId="8" applyFont="1" applyFill="1" applyBorder="1"/>
    <xf numFmtId="43" fontId="15" fillId="18" borderId="16" xfId="8" applyFont="1" applyFill="1" applyBorder="1" applyAlignment="1">
      <alignment horizontal="justify" wrapText="1"/>
    </xf>
    <xf numFmtId="43" fontId="15" fillId="19" borderId="16" xfId="8" applyFont="1" applyFill="1" applyBorder="1" applyAlignment="1">
      <alignment horizontal="justify" wrapText="1"/>
    </xf>
    <xf numFmtId="43" fontId="16" fillId="20" borderId="16" xfId="8" applyFont="1" applyFill="1" applyBorder="1" applyAlignment="1">
      <alignment horizontal="justify" wrapText="1"/>
    </xf>
    <xf numFmtId="43" fontId="17" fillId="20" borderId="16" xfId="8" applyFont="1" applyFill="1" applyBorder="1" applyAlignment="1">
      <alignment horizontal="justify" wrapText="1"/>
    </xf>
    <xf numFmtId="43" fontId="9" fillId="12" borderId="16" xfId="8" applyFont="1" applyFill="1" applyBorder="1"/>
    <xf numFmtId="43" fontId="9" fillId="14" borderId="16" xfId="8" applyFont="1" applyFill="1" applyBorder="1"/>
    <xf numFmtId="43" fontId="9" fillId="9" borderId="16" xfId="8" applyFont="1" applyFill="1" applyBorder="1"/>
    <xf numFmtId="43" fontId="9" fillId="15" borderId="16" xfId="8" applyFont="1" applyFill="1" applyBorder="1"/>
    <xf numFmtId="43" fontId="9" fillId="2" borderId="16" xfId="8" applyFont="1" applyFill="1" applyBorder="1"/>
    <xf numFmtId="43" fontId="9" fillId="16" borderId="16" xfId="8" applyFont="1" applyFill="1" applyBorder="1"/>
    <xf numFmtId="43" fontId="9" fillId="11" borderId="16" xfId="8" applyFont="1" applyFill="1" applyBorder="1"/>
    <xf numFmtId="43" fontId="18" fillId="13" borderId="16" xfId="8" applyFont="1" applyFill="1" applyBorder="1"/>
    <xf numFmtId="43" fontId="9" fillId="0" borderId="0" xfId="8" applyFont="1"/>
    <xf numFmtId="43" fontId="16" fillId="19" borderId="16" xfId="8" applyFont="1" applyFill="1" applyBorder="1" applyAlignment="1">
      <alignment horizontal="justify" wrapText="1"/>
    </xf>
    <xf numFmtId="43" fontId="16" fillId="0" borderId="16" xfId="8" applyFont="1" applyFill="1" applyBorder="1" applyAlignment="1">
      <alignment horizontal="justify" wrapText="1"/>
    </xf>
    <xf numFmtId="43" fontId="9" fillId="13" borderId="16" xfId="8" applyFont="1" applyFill="1" applyBorder="1"/>
    <xf numFmtId="43" fontId="15" fillId="13" borderId="16" xfId="8" applyFont="1" applyFill="1" applyBorder="1" applyAlignment="1">
      <alignment horizontal="justify" wrapText="1"/>
    </xf>
    <xf numFmtId="43" fontId="15" fillId="12" borderId="16" xfId="8" applyFont="1" applyFill="1" applyBorder="1"/>
    <xf numFmtId="43" fontId="15" fillId="14" borderId="16" xfId="8" applyFont="1" applyFill="1" applyBorder="1"/>
    <xf numFmtId="43" fontId="15" fillId="9" borderId="16" xfId="8" applyFont="1" applyFill="1" applyBorder="1"/>
    <xf numFmtId="43" fontId="15" fillId="2" borderId="16" xfId="8" applyFont="1" applyFill="1" applyBorder="1"/>
    <xf numFmtId="43" fontId="15" fillId="16" borderId="16" xfId="8" applyFont="1" applyFill="1" applyBorder="1"/>
    <xf numFmtId="43" fontId="15" fillId="11" borderId="16" xfId="8" applyFont="1" applyFill="1" applyBorder="1"/>
    <xf numFmtId="43" fontId="15" fillId="13" borderId="16" xfId="8" applyFont="1" applyFill="1" applyBorder="1"/>
    <xf numFmtId="43" fontId="15" fillId="0" borderId="0" xfId="8" applyFont="1"/>
    <xf numFmtId="0" fontId="17" fillId="20" borderId="16" xfId="0" applyFont="1" applyFill="1" applyBorder="1" applyAlignment="1">
      <alignment horizontal="justify" wrapText="1"/>
    </xf>
    <xf numFmtId="43" fontId="17" fillId="12" borderId="16" xfId="8" applyFont="1" applyFill="1" applyBorder="1"/>
    <xf numFmtId="43" fontId="17" fillId="14" borderId="16" xfId="8" applyFont="1" applyFill="1" applyBorder="1"/>
    <xf numFmtId="43" fontId="17" fillId="9" borderId="16" xfId="8" applyFont="1" applyFill="1" applyBorder="1"/>
    <xf numFmtId="43" fontId="17" fillId="15" borderId="16" xfId="8" applyFont="1" applyFill="1" applyBorder="1"/>
    <xf numFmtId="43" fontId="17" fillId="2" borderId="16" xfId="8" applyFont="1" applyFill="1" applyBorder="1"/>
    <xf numFmtId="43" fontId="17" fillId="13" borderId="16" xfId="8" applyFont="1" applyFill="1" applyBorder="1"/>
    <xf numFmtId="43" fontId="17" fillId="0" borderId="0" xfId="8" applyFont="1"/>
    <xf numFmtId="43" fontId="15" fillId="15" borderId="16" xfId="8" applyFont="1" applyFill="1" applyBorder="1"/>
    <xf numFmtId="43" fontId="5" fillId="18" borderId="16" xfId="8" applyFont="1" applyFill="1" applyBorder="1" applyAlignment="1">
      <alignment horizontal="justify" wrapText="1"/>
    </xf>
    <xf numFmtId="43" fontId="14" fillId="0" borderId="0" xfId="8" applyFont="1"/>
    <xf numFmtId="43" fontId="9" fillId="0" borderId="0" xfId="8" applyFont="1" applyFill="1"/>
    <xf numFmtId="43" fontId="15" fillId="0" borderId="16" xfId="8" applyFont="1" applyFill="1" applyBorder="1" applyAlignment="1">
      <alignment horizontal="justify" wrapText="1"/>
    </xf>
    <xf numFmtId="43" fontId="17" fillId="16" borderId="16" xfId="8" applyFont="1" applyFill="1" applyBorder="1"/>
    <xf numFmtId="43" fontId="5" fillId="0" borderId="16" xfId="8" applyFont="1" applyFill="1" applyBorder="1" applyAlignment="1">
      <alignment horizontal="justify"/>
    </xf>
    <xf numFmtId="43" fontId="5" fillId="18" borderId="16" xfId="8" applyFont="1" applyFill="1" applyBorder="1"/>
    <xf numFmtId="43" fontId="5" fillId="21" borderId="16" xfId="8" applyFont="1" applyFill="1" applyBorder="1"/>
    <xf numFmtId="43" fontId="5" fillId="22" borderId="16" xfId="8" applyFont="1" applyFill="1" applyBorder="1"/>
    <xf numFmtId="43" fontId="5" fillId="23" borderId="16" xfId="8" applyFont="1" applyFill="1" applyBorder="1"/>
    <xf numFmtId="43" fontId="5" fillId="0" borderId="16" xfId="8" applyFont="1" applyFill="1" applyBorder="1"/>
    <xf numFmtId="43" fontId="13" fillId="0" borderId="16" xfId="8" applyFont="1" applyFill="1" applyBorder="1"/>
    <xf numFmtId="43" fontId="14" fillId="0" borderId="16" xfId="8" applyFont="1" applyFill="1" applyBorder="1"/>
    <xf numFmtId="43" fontId="5" fillId="0" borderId="0" xfId="8" applyFont="1" applyFill="1"/>
    <xf numFmtId="43" fontId="5" fillId="0" borderId="0" xfId="8" applyFont="1" applyAlignment="1">
      <alignment horizontal="justify"/>
    </xf>
    <xf numFmtId="43" fontId="0" fillId="0" borderId="0" xfId="8" applyFont="1" applyAlignment="1">
      <alignment horizontal="justify"/>
    </xf>
    <xf numFmtId="4" fontId="12" fillId="0" borderId="0" xfId="0" applyNumberFormat="1" applyFont="1"/>
    <xf numFmtId="43" fontId="19" fillId="0" borderId="0" xfId="8" applyFont="1"/>
    <xf numFmtId="4" fontId="11" fillId="0" borderId="0" xfId="0" applyNumberFormat="1" applyFont="1"/>
    <xf numFmtId="43" fontId="12" fillId="0" borderId="0" xfId="8" applyFont="1" applyFill="1" applyBorder="1" applyAlignment="1" applyProtection="1">
      <alignment horizontal="right" vertical="center" wrapText="1"/>
    </xf>
    <xf numFmtId="43" fontId="18" fillId="12" borderId="16" xfId="8" applyFont="1" applyFill="1" applyBorder="1"/>
    <xf numFmtId="43" fontId="18" fillId="24" borderId="16" xfId="8" applyFont="1" applyFill="1" applyBorder="1"/>
    <xf numFmtId="43" fontId="18" fillId="0" borderId="0" xfId="8" applyFont="1" applyFill="1"/>
    <xf numFmtId="43" fontId="18" fillId="22" borderId="16" xfId="8" applyFont="1" applyFill="1" applyBorder="1"/>
    <xf numFmtId="43" fontId="18" fillId="0" borderId="0" xfId="8" applyFont="1"/>
    <xf numFmtId="43" fontId="20" fillId="0" borderId="0" xfId="8" applyFont="1"/>
    <xf numFmtId="43" fontId="21" fillId="12" borderId="16" xfId="8" applyFont="1" applyFill="1" applyBorder="1"/>
    <xf numFmtId="43" fontId="22" fillId="12" borderId="16" xfId="8" applyFont="1" applyFill="1" applyBorder="1"/>
    <xf numFmtId="43" fontId="15" fillId="10" borderId="16" xfId="8" applyFont="1" applyFill="1" applyBorder="1"/>
    <xf numFmtId="43" fontId="15" fillId="0" borderId="0" xfId="8" applyFont="1" applyFill="1"/>
    <xf numFmtId="43" fontId="21" fillId="0" borderId="0" xfId="8" applyFont="1"/>
    <xf numFmtId="167" fontId="0" fillId="0" borderId="0" xfId="5" applyNumberFormat="1" applyFont="1"/>
    <xf numFmtId="165" fontId="23" fillId="0" borderId="0" xfId="1" applyFont="1"/>
    <xf numFmtId="0" fontId="24" fillId="6" borderId="0" xfId="0" applyFont="1" applyFill="1"/>
    <xf numFmtId="0" fontId="25" fillId="0" borderId="2" xfId="0" applyFont="1" applyBorder="1"/>
    <xf numFmtId="0" fontId="15" fillId="3" borderId="0" xfId="0" applyFont="1" applyFill="1" applyBorder="1" applyAlignment="1">
      <alignment horizontal="center" vertical="center" wrapText="1"/>
    </xf>
    <xf numFmtId="0" fontId="25" fillId="0" borderId="7" xfId="0" applyFont="1" applyBorder="1" applyAlignment="1">
      <alignment horizontal="center"/>
    </xf>
    <xf numFmtId="0" fontId="25" fillId="0" borderId="3" xfId="0" applyFont="1" applyBorder="1" applyAlignment="1">
      <alignment horizontal="center"/>
    </xf>
    <xf numFmtId="0" fontId="26" fillId="0" borderId="3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/>
    </xf>
    <xf numFmtId="0" fontId="25" fillId="0" borderId="1" xfId="0" applyFont="1" applyBorder="1"/>
    <xf numFmtId="0" fontId="26" fillId="2" borderId="5" xfId="0" applyFont="1" applyFill="1" applyBorder="1" applyAlignment="1">
      <alignment horizontal="center" vertical="center" wrapText="1"/>
    </xf>
    <xf numFmtId="0" fontId="25" fillId="0" borderId="4" xfId="0" applyFont="1" applyFill="1" applyBorder="1" applyAlignment="1">
      <alignment horizontal="left" vertical="center" wrapText="1"/>
    </xf>
    <xf numFmtId="0" fontId="25" fillId="0" borderId="4" xfId="0" applyFont="1" applyFill="1" applyBorder="1" applyAlignment="1">
      <alignment horizontal="justify" vertical="center" wrapText="1"/>
    </xf>
    <xf numFmtId="0" fontId="25" fillId="0" borderId="4" xfId="0" applyFont="1" applyFill="1" applyBorder="1" applyAlignment="1">
      <alignment horizontal="center" vertical="center" wrapText="1"/>
    </xf>
    <xf numFmtId="0" fontId="25" fillId="8" borderId="4" xfId="0" applyFont="1" applyFill="1" applyBorder="1" applyAlignment="1">
      <alignment horizontal="center" vertical="center" wrapText="1"/>
    </xf>
    <xf numFmtId="0" fontId="25" fillId="9" borderId="4" xfId="0" applyFont="1" applyFill="1" applyBorder="1" applyAlignment="1">
      <alignment horizontal="center" vertical="center" wrapText="1"/>
    </xf>
    <xf numFmtId="0" fontId="25" fillId="10" borderId="4" xfId="0" applyFont="1" applyFill="1" applyBorder="1" applyAlignment="1">
      <alignment horizontal="center" vertical="center" wrapText="1"/>
    </xf>
    <xf numFmtId="0" fontId="25" fillId="11" borderId="4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/>
    </xf>
    <xf numFmtId="4" fontId="25" fillId="0" borderId="4" xfId="0" applyNumberFormat="1" applyFont="1" applyFill="1" applyBorder="1" applyAlignment="1">
      <alignment horizontal="center" vertical="center" wrapText="1"/>
    </xf>
    <xf numFmtId="0" fontId="25" fillId="0" borderId="1" xfId="0" applyFont="1" applyFill="1" applyBorder="1"/>
    <xf numFmtId="4" fontId="25" fillId="0" borderId="1" xfId="8" applyNumberFormat="1" applyFont="1" applyBorder="1" applyAlignment="1">
      <alignment horizontal="center" vertical="center"/>
    </xf>
    <xf numFmtId="43" fontId="25" fillId="0" borderId="1" xfId="8" applyFont="1" applyBorder="1" applyAlignment="1">
      <alignment horizontal="center" vertical="center"/>
    </xf>
    <xf numFmtId="0" fontId="25" fillId="0" borderId="1" xfId="0" applyFont="1" applyBorder="1" applyAlignment="1">
      <alignment horizontal="justify" vertical="center" wrapText="1"/>
    </xf>
    <xf numFmtId="0" fontId="25" fillId="0" borderId="1" xfId="0" applyFont="1" applyBorder="1" applyAlignment="1">
      <alignment horizontal="justify"/>
    </xf>
    <xf numFmtId="0" fontId="26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/>
    </xf>
    <xf numFmtId="43" fontId="25" fillId="0" borderId="1" xfId="0" applyNumberFormat="1" applyFont="1" applyBorder="1" applyAlignment="1">
      <alignment horizontal="center" vertical="center"/>
    </xf>
    <xf numFmtId="0" fontId="25" fillId="25" borderId="4" xfId="0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justify" vertical="center" wrapText="1"/>
    </xf>
    <xf numFmtId="0" fontId="25" fillId="0" borderId="1" xfId="0" applyFont="1" applyFill="1" applyBorder="1" applyAlignment="1">
      <alignment horizontal="center" vertical="center"/>
    </xf>
    <xf numFmtId="0" fontId="25" fillId="0" borderId="4" xfId="0" quotePrefix="1" applyFont="1" applyFill="1" applyBorder="1" applyAlignment="1">
      <alignment horizontal="center" vertical="center" wrapText="1"/>
    </xf>
    <xf numFmtId="0" fontId="27" fillId="0" borderId="16" xfId="0" applyFont="1" applyFill="1" applyBorder="1" applyAlignment="1">
      <alignment horizontal="justify" vertical="center" wrapText="1"/>
    </xf>
    <xf numFmtId="9" fontId="25" fillId="0" borderId="4" xfId="0" applyNumberFormat="1" applyFont="1" applyFill="1" applyBorder="1" applyAlignment="1">
      <alignment horizontal="center" vertical="center" wrapText="1"/>
    </xf>
    <xf numFmtId="4" fontId="25" fillId="0" borderId="4" xfId="8" applyNumberFormat="1" applyFont="1" applyFill="1" applyBorder="1" applyAlignment="1">
      <alignment horizontal="center" vertical="center" wrapText="1"/>
    </xf>
    <xf numFmtId="10" fontId="25" fillId="0" borderId="4" xfId="0" applyNumberFormat="1" applyFont="1" applyFill="1" applyBorder="1" applyAlignment="1">
      <alignment horizontal="justify" vertical="center" wrapText="1"/>
    </xf>
    <xf numFmtId="0" fontId="25" fillId="0" borderId="1" xfId="0" applyFont="1" applyBorder="1" applyAlignment="1">
      <alignment horizontal="justify" wrapText="1"/>
    </xf>
    <xf numFmtId="10" fontId="25" fillId="0" borderId="4" xfId="0" applyNumberFormat="1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justify" vertical="center"/>
    </xf>
    <xf numFmtId="0" fontId="26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wrapText="1"/>
    </xf>
    <xf numFmtId="0" fontId="25" fillId="0" borderId="4" xfId="8" applyNumberFormat="1" applyFont="1" applyFill="1" applyBorder="1" applyAlignment="1">
      <alignment horizontal="center" vertical="center" wrapText="1"/>
    </xf>
    <xf numFmtId="167" fontId="25" fillId="0" borderId="4" xfId="0" applyNumberFormat="1" applyFont="1" applyFill="1" applyBorder="1" applyAlignment="1">
      <alignment horizontal="center" vertical="center" wrapText="1"/>
    </xf>
    <xf numFmtId="0" fontId="29" fillId="0" borderId="0" xfId="0" applyFont="1"/>
    <xf numFmtId="0" fontId="30" fillId="0" borderId="0" xfId="0" applyFont="1" applyAlignment="1">
      <alignment horizontal="center" vertical="center" wrapText="1"/>
    </xf>
    <xf numFmtId="43" fontId="25" fillId="0" borderId="1" xfId="8" applyFont="1" applyFill="1" applyBorder="1"/>
    <xf numFmtId="9" fontId="25" fillId="25" borderId="4" xfId="0" applyNumberFormat="1" applyFont="1" applyFill="1" applyBorder="1" applyAlignment="1">
      <alignment horizontal="center" vertical="center" wrapText="1"/>
    </xf>
    <xf numFmtId="4" fontId="31" fillId="0" borderId="0" xfId="0" applyNumberFormat="1" applyFont="1"/>
    <xf numFmtId="4" fontId="25" fillId="0" borderId="1" xfId="0" applyNumberFormat="1" applyFont="1" applyFill="1" applyBorder="1" applyAlignment="1">
      <alignment horizontal="center" vertical="center"/>
    </xf>
    <xf numFmtId="4" fontId="25" fillId="19" borderId="4" xfId="0" applyNumberFormat="1" applyFont="1" applyFill="1" applyBorder="1" applyAlignment="1">
      <alignment horizontal="center" vertical="center" wrapText="1"/>
    </xf>
    <xf numFmtId="4" fontId="25" fillId="25" borderId="4" xfId="0" applyNumberFormat="1" applyFont="1" applyFill="1" applyBorder="1" applyAlignment="1">
      <alignment horizontal="center" vertical="center" wrapText="1"/>
    </xf>
    <xf numFmtId="0" fontId="25" fillId="18" borderId="4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25" fillId="0" borderId="0" xfId="0" applyFont="1" applyFill="1" applyBorder="1"/>
    <xf numFmtId="0" fontId="25" fillId="0" borderId="1" xfId="0" applyFont="1" applyFill="1" applyBorder="1" applyAlignment="1">
      <alignment horizontal="center"/>
    </xf>
    <xf numFmtId="1" fontId="27" fillId="0" borderId="16" xfId="0" applyNumberFormat="1" applyFont="1" applyFill="1" applyBorder="1" applyAlignment="1">
      <alignment horizontal="justify" vertical="center" wrapText="1"/>
    </xf>
    <xf numFmtId="0" fontId="27" fillId="0" borderId="16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7" fillId="0" borderId="19" xfId="0" applyFont="1" applyFill="1" applyBorder="1" applyAlignment="1">
      <alignment horizontal="center" vertical="center" wrapText="1"/>
    </xf>
    <xf numFmtId="0" fontId="25" fillId="18" borderId="4" xfId="0" applyFont="1" applyFill="1" applyBorder="1" applyAlignment="1">
      <alignment horizontal="justify" vertical="center" wrapText="1"/>
    </xf>
    <xf numFmtId="0" fontId="25" fillId="0" borderId="1" xfId="0" applyFont="1" applyFill="1" applyBorder="1" applyAlignment="1">
      <alignment horizontal="center" wrapText="1"/>
    </xf>
    <xf numFmtId="0" fontId="25" fillId="26" borderId="4" xfId="0" applyFont="1" applyFill="1" applyBorder="1" applyAlignment="1">
      <alignment horizontal="justify" vertical="center" wrapText="1"/>
    </xf>
    <xf numFmtId="0" fontId="27" fillId="18" borderId="16" xfId="0" applyFont="1" applyFill="1" applyBorder="1" applyAlignment="1">
      <alignment horizontal="justify" vertical="center" wrapText="1"/>
    </xf>
    <xf numFmtId="0" fontId="25" fillId="8" borderId="4" xfId="0" applyFont="1" applyFill="1" applyBorder="1" applyAlignment="1">
      <alignment horizontal="justify" vertical="center" wrapText="1"/>
    </xf>
    <xf numFmtId="0" fontId="15" fillId="6" borderId="14" xfId="0" applyFont="1" applyFill="1" applyBorder="1" applyAlignment="1">
      <alignment horizontal="center" vertical="center" wrapText="1"/>
    </xf>
    <xf numFmtId="0" fontId="15" fillId="6" borderId="14" xfId="0" applyFont="1" applyFill="1" applyBorder="1" applyAlignment="1">
      <alignment horizontal="justify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26" fillId="3" borderId="9" xfId="0" applyFont="1" applyFill="1" applyBorder="1" applyAlignment="1">
      <alignment horizontal="center" vertical="center" wrapText="1"/>
    </xf>
    <xf numFmtId="0" fontId="26" fillId="3" borderId="10" xfId="0" applyFont="1" applyFill="1" applyBorder="1" applyAlignment="1">
      <alignment horizontal="center" vertical="center" wrapText="1"/>
    </xf>
    <xf numFmtId="0" fontId="26" fillId="3" borderId="11" xfId="0" applyFont="1" applyFill="1" applyBorder="1" applyAlignment="1">
      <alignment horizontal="center" vertical="center" wrapText="1"/>
    </xf>
    <xf numFmtId="0" fontId="26" fillId="2" borderId="6" xfId="0" applyFont="1" applyFill="1" applyBorder="1" applyAlignment="1">
      <alignment horizontal="center" vertical="center" wrapText="1"/>
    </xf>
    <xf numFmtId="0" fontId="26" fillId="2" borderId="12" xfId="0" applyFont="1" applyFill="1" applyBorder="1" applyAlignment="1">
      <alignment horizontal="center" vertical="center" wrapText="1"/>
    </xf>
    <xf numFmtId="0" fontId="26" fillId="2" borderId="13" xfId="0" applyFont="1" applyFill="1" applyBorder="1" applyAlignment="1">
      <alignment horizontal="center" vertical="center" wrapText="1"/>
    </xf>
    <xf numFmtId="0" fontId="25" fillId="18" borderId="17" xfId="0" applyFont="1" applyFill="1" applyBorder="1" applyAlignment="1">
      <alignment horizontal="justify"/>
    </xf>
    <xf numFmtId="0" fontId="25" fillId="18" borderId="12" xfId="0" applyFont="1" applyFill="1" applyBorder="1" applyAlignment="1">
      <alignment horizontal="justify"/>
    </xf>
    <xf numFmtId="0" fontId="25" fillId="18" borderId="18" xfId="0" applyFont="1" applyFill="1" applyBorder="1" applyAlignment="1">
      <alignment horizontal="justify"/>
    </xf>
    <xf numFmtId="0" fontId="25" fillId="19" borderId="17" xfId="0" applyFont="1" applyFill="1" applyBorder="1" applyAlignment="1">
      <alignment horizontal="center"/>
    </xf>
    <xf numFmtId="0" fontId="25" fillId="19" borderId="12" xfId="0" applyFont="1" applyFill="1" applyBorder="1" applyAlignment="1">
      <alignment horizontal="center"/>
    </xf>
    <xf numFmtId="0" fontId="25" fillId="18" borderId="17" xfId="0" applyFont="1" applyFill="1" applyBorder="1" applyAlignment="1">
      <alignment horizontal="center"/>
    </xf>
    <xf numFmtId="0" fontId="25" fillId="18" borderId="12" xfId="0" applyFont="1" applyFill="1" applyBorder="1" applyAlignment="1">
      <alignment horizontal="center"/>
    </xf>
    <xf numFmtId="0" fontId="25" fillId="18" borderId="18" xfId="0" applyFont="1" applyFill="1" applyBorder="1" applyAlignment="1">
      <alignment horizontal="center"/>
    </xf>
  </cellXfs>
  <cellStyles count="9">
    <cellStyle name="KPT04" xfId="6"/>
    <cellStyle name="Millares" xfId="8" builtinId="3"/>
    <cellStyle name="Moneda" xfId="1" builtinId="4"/>
    <cellStyle name="Moneda [0] 2" xfId="4"/>
    <cellStyle name="Normal" xfId="0" builtinId="0"/>
    <cellStyle name="Normal 2" xfId="2"/>
    <cellStyle name="Normal 3" xfId="3"/>
    <cellStyle name="Normal 4" xfId="7"/>
    <cellStyle name="Porcentaje" xfId="5" builtinId="5"/>
  </cellStyles>
  <dxfs count="0"/>
  <tableStyles count="0" defaultTableStyle="TableStyleMedium2" defaultPivotStyle="PivotStyleLight16"/>
  <colors>
    <mruColors>
      <color rgb="FFFF99FF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7273</xdr:colOff>
      <xdr:row>2</xdr:row>
      <xdr:rowOff>13607</xdr:rowOff>
    </xdr:from>
    <xdr:to>
      <xdr:col>1</xdr:col>
      <xdr:colOff>1166232</xdr:colOff>
      <xdr:row>2</xdr:row>
      <xdr:rowOff>208041</xdr:rowOff>
    </xdr:to>
    <xdr:pic>
      <xdr:nvPicPr>
        <xdr:cNvPr id="4" name="Imagen 3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594" y="13607"/>
          <a:ext cx="1158959" cy="19443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rmonizaci&#243;n/Armonizaci&#243;n%20Paz%20de%20Ariporo%20Dra%20Claudia%20(Autoguardado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POAI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STOS2016-2019 (2)"/>
      <sheetName val="Ingresos"/>
      <sheetName val="Hoja2"/>
      <sheetName val="Ejecución Gtos"/>
      <sheetName val="Hoja1"/>
      <sheetName val="Disponible"/>
      <sheetName val="CONPES"/>
      <sheetName val="DistriFuentes"/>
      <sheetName val="Cre+Contr+Adi"/>
      <sheetName val="Necesidadessecre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4">
          <cell r="BD4">
            <v>800691663.29999995</v>
          </cell>
        </row>
        <row r="339">
          <cell r="BD339">
            <v>9121036504.6300011</v>
          </cell>
        </row>
      </sheetData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STOS2016-2019 (2)"/>
      <sheetName val="Ingresos"/>
      <sheetName val="POAI Armoniza"/>
      <sheetName val="POAI Fuentes"/>
      <sheetName val="POAI Resumen"/>
    </sheetNames>
    <sheetDataSet>
      <sheetData sheetId="0"/>
      <sheetData sheetId="1">
        <row r="7">
          <cell r="C7">
            <v>22691612</v>
          </cell>
        </row>
        <row r="9">
          <cell r="C9">
            <v>229511353</v>
          </cell>
        </row>
        <row r="12">
          <cell r="C12">
            <v>11906416</v>
          </cell>
        </row>
        <row r="13">
          <cell r="C13">
            <v>8929812</v>
          </cell>
        </row>
        <row r="14">
          <cell r="C14">
            <v>127993976</v>
          </cell>
        </row>
        <row r="15">
          <cell r="C15">
            <v>287501732</v>
          </cell>
        </row>
        <row r="20">
          <cell r="C20">
            <v>390583979.04999995</v>
          </cell>
        </row>
        <row r="21">
          <cell r="C21">
            <v>8693642</v>
          </cell>
        </row>
        <row r="22">
          <cell r="C22">
            <v>4378836</v>
          </cell>
        </row>
        <row r="23">
          <cell r="C23">
            <v>7530087</v>
          </cell>
        </row>
        <row r="24">
          <cell r="C24">
            <v>34073202</v>
          </cell>
        </row>
        <row r="26">
          <cell r="C26">
            <v>9555223</v>
          </cell>
        </row>
        <row r="27">
          <cell r="C27">
            <v>1365278.19</v>
          </cell>
        </row>
        <row r="28">
          <cell r="C28">
            <v>348788.25</v>
          </cell>
        </row>
        <row r="29">
          <cell r="C29">
            <v>32373968.539999999</v>
          </cell>
        </row>
        <row r="30">
          <cell r="C30">
            <v>8821.75</v>
          </cell>
        </row>
        <row r="35">
          <cell r="C35">
            <v>78404212.989999995</v>
          </cell>
        </row>
        <row r="56">
          <cell r="C56">
            <v>1569937199</v>
          </cell>
        </row>
        <row r="62">
          <cell r="C62">
            <v>23672128</v>
          </cell>
        </row>
        <row r="67">
          <cell r="C67">
            <v>235312003.80000001</v>
          </cell>
        </row>
        <row r="68">
          <cell r="C68">
            <v>302035727.19999999</v>
          </cell>
        </row>
        <row r="69">
          <cell r="C69">
            <v>39629489.530000001</v>
          </cell>
        </row>
        <row r="71">
          <cell r="C71">
            <v>36364586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N225"/>
  <sheetViews>
    <sheetView workbookViewId="0">
      <pane xSplit="2" ySplit="1" topLeftCell="C124" activePane="bottomRight" state="frozen"/>
      <selection pane="topRight" activeCell="C1" sqref="C1"/>
      <selection pane="bottomLeft" activeCell="A2" sqref="A2"/>
      <selection pane="bottomRight" activeCell="A131" sqref="A131:XFD141"/>
    </sheetView>
  </sheetViews>
  <sheetFormatPr baseColWidth="10" defaultRowHeight="15" x14ac:dyDescent="0.25"/>
  <cols>
    <col min="1" max="1" width="39.7109375" style="107" customWidth="1"/>
    <col min="2" max="2" width="18" style="44" hidden="1" customWidth="1"/>
    <col min="3" max="3" width="17.7109375" style="44" hidden="1" customWidth="1"/>
    <col min="4" max="4" width="16.140625" style="44" hidden="1" customWidth="1"/>
    <col min="5" max="5" width="17.42578125" style="44" hidden="1" customWidth="1"/>
    <col min="6" max="6" width="16.28515625" style="44" hidden="1" customWidth="1"/>
    <col min="7" max="7" width="17.140625" style="44" hidden="1" customWidth="1"/>
    <col min="8" max="8" width="16.42578125" style="44" hidden="1" customWidth="1"/>
    <col min="9" max="9" width="15.140625" style="44" hidden="1" customWidth="1"/>
    <col min="10" max="10" width="20.42578125" style="44" hidden="1" customWidth="1"/>
    <col min="11" max="11" width="21.5703125" style="70" hidden="1" customWidth="1"/>
    <col min="12" max="12" width="19.5703125" style="70" customWidth="1"/>
    <col min="13" max="13" width="16.42578125" style="70" customWidth="1"/>
    <col min="14" max="14" width="16.28515625" style="70" customWidth="1"/>
    <col min="15" max="15" width="16.7109375" style="70" customWidth="1"/>
    <col min="16" max="16" width="20.7109375" style="70" customWidth="1"/>
    <col min="17" max="17" width="20.42578125" style="70" customWidth="1"/>
    <col min="18" max="18" width="17.7109375" style="70" customWidth="1"/>
    <col min="19" max="19" width="16" style="44" customWidth="1"/>
    <col min="20" max="20" width="16.28515625" style="44" customWidth="1"/>
    <col min="21" max="21" width="16.28515625" style="70" customWidth="1"/>
    <col min="22" max="22" width="17.7109375" style="122" customWidth="1"/>
    <col min="23" max="23" width="20.42578125" style="44" customWidth="1"/>
    <col min="24" max="24" width="16.42578125" style="44" customWidth="1"/>
    <col min="25" max="26" width="15.140625" style="44" customWidth="1"/>
    <col min="27" max="27" width="14.7109375" style="44" customWidth="1"/>
    <col min="28" max="29" width="16.28515625" style="44" customWidth="1"/>
    <col min="30" max="30" width="16.85546875" style="44" customWidth="1"/>
    <col min="31" max="32" width="18" style="44" customWidth="1"/>
    <col min="33" max="33" width="16.28515625" style="44" customWidth="1"/>
    <col min="34" max="34" width="15.140625" style="44" customWidth="1"/>
    <col min="35" max="35" width="18" style="44" customWidth="1"/>
    <col min="36" max="36" width="16.28515625" style="44" customWidth="1"/>
    <col min="37" max="37" width="14.42578125" style="109" customWidth="1"/>
    <col min="38" max="39" width="14" style="109" customWidth="1"/>
    <col min="40" max="40" width="18.140625" style="109" customWidth="1"/>
    <col min="41" max="41" width="17.28515625" style="109" customWidth="1"/>
    <col min="42" max="42" width="14" style="109" customWidth="1"/>
    <col min="43" max="43" width="14.7109375" style="109" customWidth="1"/>
    <col min="44" max="44" width="15.140625" style="109" customWidth="1"/>
    <col min="45" max="45" width="14.7109375" style="109" customWidth="1"/>
    <col min="46" max="46" width="14" style="109" customWidth="1"/>
    <col min="47" max="47" width="15.140625" style="109" customWidth="1"/>
    <col min="48" max="48" width="14.7109375" style="109" customWidth="1"/>
    <col min="49" max="49" width="19.28515625" style="109" customWidth="1"/>
    <col min="50" max="50" width="20.85546875" style="109" customWidth="1"/>
    <col min="51" max="51" width="17.5703125" style="109" customWidth="1"/>
    <col min="52" max="52" width="18" style="109" customWidth="1"/>
    <col min="53" max="53" width="15.28515625" style="109" customWidth="1"/>
    <col min="54" max="54" width="17.28515625" style="109" customWidth="1"/>
    <col min="55" max="55" width="16.42578125" style="109" customWidth="1"/>
    <col min="56" max="56" width="14.7109375" style="109" customWidth="1"/>
    <col min="57" max="57" width="15.140625" style="109" bestFit="1" customWidth="1"/>
    <col min="58" max="59" width="14.7109375" style="109" customWidth="1"/>
    <col min="60" max="60" width="15.140625" style="109" customWidth="1"/>
    <col min="61" max="61" width="15.85546875" style="109" customWidth="1"/>
    <col min="62" max="62" width="18" style="109" customWidth="1"/>
    <col min="63" max="63" width="18" style="44" customWidth="1"/>
    <col min="64" max="64" width="19.140625" style="44" bestFit="1" customWidth="1"/>
    <col min="65" max="65" width="17.85546875" style="44" bestFit="1" customWidth="1"/>
    <col min="66" max="67" width="14.7109375" style="44" bestFit="1" customWidth="1"/>
    <col min="68" max="68" width="14.140625" style="44" bestFit="1" customWidth="1"/>
    <col min="69" max="16384" width="11.42578125" style="44"/>
  </cols>
  <sheetData>
    <row r="1" spans="1:65" x14ac:dyDescent="0.25">
      <c r="A1" s="41" t="s">
        <v>862</v>
      </c>
      <c r="B1" s="45" t="s">
        <v>11</v>
      </c>
      <c r="C1" s="45" t="s">
        <v>863</v>
      </c>
      <c r="D1" s="45" t="s">
        <v>864</v>
      </c>
      <c r="E1" s="45" t="s">
        <v>865</v>
      </c>
      <c r="F1" s="45" t="s">
        <v>866</v>
      </c>
      <c r="G1" s="45" t="s">
        <v>867</v>
      </c>
      <c r="H1" s="45" t="s">
        <v>868</v>
      </c>
      <c r="I1" s="45" t="s">
        <v>869</v>
      </c>
      <c r="J1" s="45" t="s">
        <v>870</v>
      </c>
      <c r="K1" s="112" t="s">
        <v>871</v>
      </c>
      <c r="L1" s="112" t="s">
        <v>872</v>
      </c>
      <c r="M1" s="112" t="s">
        <v>873</v>
      </c>
      <c r="N1" s="112" t="s">
        <v>874</v>
      </c>
      <c r="O1" s="112" t="s">
        <v>875</v>
      </c>
      <c r="P1" s="112" t="s">
        <v>876</v>
      </c>
      <c r="Q1" s="112" t="s">
        <v>877</v>
      </c>
      <c r="R1" s="112" t="s">
        <v>878</v>
      </c>
      <c r="S1" s="45" t="s">
        <v>879</v>
      </c>
      <c r="T1" s="45" t="s">
        <v>880</v>
      </c>
      <c r="U1" s="112" t="s">
        <v>881</v>
      </c>
      <c r="V1" s="75" t="s">
        <v>882</v>
      </c>
      <c r="W1" s="46" t="s">
        <v>883</v>
      </c>
      <c r="X1" s="47" t="s">
        <v>884</v>
      </c>
      <c r="Y1" s="47" t="s">
        <v>885</v>
      </c>
      <c r="Z1" s="47" t="s">
        <v>875</v>
      </c>
      <c r="AA1" s="47" t="s">
        <v>876</v>
      </c>
      <c r="AB1" s="47" t="s">
        <v>886</v>
      </c>
      <c r="AC1" s="47" t="s">
        <v>887</v>
      </c>
      <c r="AD1" s="47" t="s">
        <v>888</v>
      </c>
      <c r="AE1" s="47" t="s">
        <v>889</v>
      </c>
      <c r="AF1" s="47" t="s">
        <v>890</v>
      </c>
      <c r="AG1" s="47" t="s">
        <v>891</v>
      </c>
      <c r="AH1" s="47" t="s">
        <v>892</v>
      </c>
      <c r="AI1" s="48" t="s">
        <v>883</v>
      </c>
      <c r="AJ1" s="49" t="s">
        <v>893</v>
      </c>
      <c r="AK1" s="49" t="s">
        <v>894</v>
      </c>
      <c r="AL1" s="49" t="s">
        <v>863</v>
      </c>
      <c r="AM1" s="49" t="s">
        <v>869</v>
      </c>
      <c r="AN1" s="49" t="s">
        <v>870</v>
      </c>
      <c r="AO1" s="49" t="s">
        <v>895</v>
      </c>
      <c r="AP1" s="49" t="s">
        <v>896</v>
      </c>
      <c r="AQ1" s="49" t="s">
        <v>876</v>
      </c>
      <c r="AR1" s="49" t="s">
        <v>878</v>
      </c>
      <c r="AS1" s="49" t="s">
        <v>897</v>
      </c>
      <c r="AT1" s="49" t="s">
        <v>898</v>
      </c>
      <c r="AU1" s="49" t="s">
        <v>880</v>
      </c>
      <c r="AV1" s="49" t="s">
        <v>899</v>
      </c>
      <c r="AW1" s="49" t="s">
        <v>900</v>
      </c>
      <c r="AX1" s="49" t="s">
        <v>901</v>
      </c>
      <c r="AY1" s="49" t="s">
        <v>902</v>
      </c>
      <c r="AZ1" s="50" t="s">
        <v>902</v>
      </c>
      <c r="BA1" s="49" t="s">
        <v>903</v>
      </c>
      <c r="BB1" s="49" t="s">
        <v>895</v>
      </c>
      <c r="BC1" s="49" t="s">
        <v>884</v>
      </c>
      <c r="BD1" s="49" t="s">
        <v>904</v>
      </c>
      <c r="BE1" s="49" t="s">
        <v>878</v>
      </c>
      <c r="BF1" s="49" t="s">
        <v>876</v>
      </c>
      <c r="BG1" s="49" t="s">
        <v>905</v>
      </c>
      <c r="BH1" s="49" t="s">
        <v>889</v>
      </c>
      <c r="BI1" s="49" t="s">
        <v>892</v>
      </c>
      <c r="BJ1" s="51" t="s">
        <v>883</v>
      </c>
      <c r="BK1" s="42" t="s">
        <v>906</v>
      </c>
      <c r="BL1" s="42" t="s">
        <v>883</v>
      </c>
    </row>
    <row r="2" spans="1:65" s="43" customFormat="1" ht="30" x14ac:dyDescent="0.25">
      <c r="A2" s="52" t="s">
        <v>907</v>
      </c>
      <c r="B2" s="45">
        <f t="shared" ref="B2:AE2" si="0">+B3+B21+B37</f>
        <v>110000000</v>
      </c>
      <c r="C2" s="45">
        <f t="shared" si="0"/>
        <v>0</v>
      </c>
      <c r="D2" s="45">
        <f t="shared" si="0"/>
        <v>0</v>
      </c>
      <c r="E2" s="45">
        <f t="shared" si="0"/>
        <v>115651083</v>
      </c>
      <c r="F2" s="45">
        <f t="shared" si="0"/>
        <v>0</v>
      </c>
      <c r="G2" s="45">
        <f t="shared" si="0"/>
        <v>0</v>
      </c>
      <c r="H2" s="45">
        <f t="shared" si="0"/>
        <v>0</v>
      </c>
      <c r="I2" s="45">
        <f t="shared" si="0"/>
        <v>41235000</v>
      </c>
      <c r="J2" s="45">
        <f t="shared" si="0"/>
        <v>0</v>
      </c>
      <c r="K2" s="112">
        <f t="shared" si="0"/>
        <v>0</v>
      </c>
      <c r="L2" s="112">
        <f t="shared" si="0"/>
        <v>0</v>
      </c>
      <c r="M2" s="112">
        <f t="shared" si="0"/>
        <v>0</v>
      </c>
      <c r="N2" s="112">
        <f t="shared" si="0"/>
        <v>0</v>
      </c>
      <c r="O2" s="112">
        <f t="shared" si="0"/>
        <v>0</v>
      </c>
      <c r="P2" s="112">
        <f t="shared" si="0"/>
        <v>83200644</v>
      </c>
      <c r="Q2" s="112">
        <f t="shared" si="0"/>
        <v>0</v>
      </c>
      <c r="R2" s="112">
        <f t="shared" si="0"/>
        <v>0</v>
      </c>
      <c r="S2" s="45">
        <f t="shared" si="0"/>
        <v>0</v>
      </c>
      <c r="T2" s="45">
        <f t="shared" si="0"/>
        <v>0</v>
      </c>
      <c r="U2" s="112">
        <f t="shared" si="0"/>
        <v>0</v>
      </c>
      <c r="V2" s="75">
        <f t="shared" si="0"/>
        <v>0</v>
      </c>
      <c r="W2" s="46">
        <f t="shared" si="0"/>
        <v>350086727</v>
      </c>
      <c r="X2" s="53">
        <f t="shared" si="0"/>
        <v>0</v>
      </c>
      <c r="Y2" s="53">
        <f t="shared" si="0"/>
        <v>0</v>
      </c>
      <c r="Z2" s="53">
        <f t="shared" si="0"/>
        <v>0</v>
      </c>
      <c r="AA2" s="53">
        <f t="shared" si="0"/>
        <v>8929812</v>
      </c>
      <c r="AB2" s="53">
        <f t="shared" si="0"/>
        <v>0</v>
      </c>
      <c r="AC2" s="53">
        <f t="shared" si="0"/>
        <v>0</v>
      </c>
      <c r="AD2" s="53">
        <f t="shared" si="0"/>
        <v>0</v>
      </c>
      <c r="AE2" s="53">
        <f t="shared" si="0"/>
        <v>0</v>
      </c>
      <c r="AF2" s="53"/>
      <c r="AG2" s="53"/>
      <c r="AH2" s="53">
        <f t="shared" ref="AH2:BJ2" si="1">+AH3+AH21+AH37</f>
        <v>0</v>
      </c>
      <c r="AI2" s="54">
        <f t="shared" si="1"/>
        <v>8929812</v>
      </c>
      <c r="AJ2" s="55">
        <f t="shared" si="1"/>
        <v>390583979.05000001</v>
      </c>
      <c r="AK2" s="55">
        <f t="shared" si="1"/>
        <v>0</v>
      </c>
      <c r="AL2" s="55">
        <f t="shared" si="1"/>
        <v>0</v>
      </c>
      <c r="AM2" s="55">
        <f t="shared" si="1"/>
        <v>7530087</v>
      </c>
      <c r="AN2" s="55">
        <f t="shared" si="1"/>
        <v>0</v>
      </c>
      <c r="AO2" s="55">
        <f t="shared" si="1"/>
        <v>0</v>
      </c>
      <c r="AP2" s="55">
        <f t="shared" si="1"/>
        <v>0</v>
      </c>
      <c r="AQ2" s="55">
        <f t="shared" si="1"/>
        <v>348788.25</v>
      </c>
      <c r="AR2" s="55">
        <f t="shared" si="1"/>
        <v>0</v>
      </c>
      <c r="AS2" s="55">
        <f t="shared" si="1"/>
        <v>0</v>
      </c>
      <c r="AT2" s="55">
        <f t="shared" si="1"/>
        <v>0</v>
      </c>
      <c r="AU2" s="55">
        <f t="shared" si="1"/>
        <v>0</v>
      </c>
      <c r="AV2" s="55">
        <f t="shared" si="1"/>
        <v>0</v>
      </c>
      <c r="AW2" s="55">
        <f t="shared" si="1"/>
        <v>0</v>
      </c>
      <c r="AX2" s="55">
        <f t="shared" si="1"/>
        <v>0</v>
      </c>
      <c r="AY2" s="55">
        <f t="shared" si="1"/>
        <v>0</v>
      </c>
      <c r="AZ2" s="56">
        <f t="shared" si="1"/>
        <v>398462854.30000001</v>
      </c>
      <c r="BA2" s="55">
        <f t="shared" si="1"/>
        <v>0</v>
      </c>
      <c r="BB2" s="55">
        <f t="shared" si="1"/>
        <v>0</v>
      </c>
      <c r="BC2" s="55">
        <f t="shared" si="1"/>
        <v>0</v>
      </c>
      <c r="BD2" s="55">
        <f t="shared" si="1"/>
        <v>0</v>
      </c>
      <c r="BE2" s="55">
        <f t="shared" si="1"/>
        <v>0</v>
      </c>
      <c r="BF2" s="55">
        <f t="shared" si="1"/>
        <v>1012270</v>
      </c>
      <c r="BG2" s="55">
        <f t="shared" si="1"/>
        <v>0</v>
      </c>
      <c r="BH2" s="55">
        <f t="shared" si="1"/>
        <v>0</v>
      </c>
      <c r="BI2" s="55">
        <f t="shared" si="1"/>
        <v>0</v>
      </c>
      <c r="BJ2" s="57">
        <f t="shared" si="1"/>
        <v>1012270</v>
      </c>
      <c r="BK2" s="42">
        <f>+AI2+AZ2+BJ2</f>
        <v>408404936.30000001</v>
      </c>
      <c r="BL2" s="42">
        <f>+W2+AI2+AZ2+BJ2</f>
        <v>758491663.29999995</v>
      </c>
      <c r="BM2" s="43">
        <f>+BL2-[1]DistriFuentes!$BD$4</f>
        <v>-42200000</v>
      </c>
    </row>
    <row r="3" spans="1:65" s="43" customFormat="1" x14ac:dyDescent="0.25">
      <c r="A3" s="58" t="s">
        <v>908</v>
      </c>
      <c r="B3" s="45">
        <f t="shared" ref="B3:AE3" si="2">+B4+B7+B10+B14+B17</f>
        <v>110000000</v>
      </c>
      <c r="C3" s="45">
        <f t="shared" si="2"/>
        <v>0</v>
      </c>
      <c r="D3" s="45">
        <f t="shared" si="2"/>
        <v>0</v>
      </c>
      <c r="E3" s="45">
        <f t="shared" si="2"/>
        <v>0</v>
      </c>
      <c r="F3" s="45">
        <f t="shared" si="2"/>
        <v>0</v>
      </c>
      <c r="G3" s="45">
        <f t="shared" si="2"/>
        <v>0</v>
      </c>
      <c r="H3" s="45">
        <f t="shared" si="2"/>
        <v>0</v>
      </c>
      <c r="I3" s="45">
        <f t="shared" si="2"/>
        <v>41235000</v>
      </c>
      <c r="J3" s="45">
        <f t="shared" si="2"/>
        <v>0</v>
      </c>
      <c r="K3" s="112">
        <f t="shared" si="2"/>
        <v>0</v>
      </c>
      <c r="L3" s="112">
        <f t="shared" si="2"/>
        <v>0</v>
      </c>
      <c r="M3" s="112">
        <f t="shared" si="2"/>
        <v>0</v>
      </c>
      <c r="N3" s="112">
        <f t="shared" si="2"/>
        <v>0</v>
      </c>
      <c r="O3" s="112">
        <f t="shared" si="2"/>
        <v>0</v>
      </c>
      <c r="P3" s="112">
        <f t="shared" si="2"/>
        <v>0</v>
      </c>
      <c r="Q3" s="112">
        <f t="shared" si="2"/>
        <v>0</v>
      </c>
      <c r="R3" s="112">
        <f t="shared" si="2"/>
        <v>0</v>
      </c>
      <c r="S3" s="45">
        <f t="shared" si="2"/>
        <v>0</v>
      </c>
      <c r="T3" s="45">
        <f t="shared" si="2"/>
        <v>0</v>
      </c>
      <c r="U3" s="112">
        <f t="shared" si="2"/>
        <v>0</v>
      </c>
      <c r="V3" s="75">
        <f t="shared" si="2"/>
        <v>0</v>
      </c>
      <c r="W3" s="46">
        <f t="shared" si="2"/>
        <v>151235000</v>
      </c>
      <c r="X3" s="53">
        <f t="shared" si="2"/>
        <v>0</v>
      </c>
      <c r="Y3" s="53">
        <f t="shared" si="2"/>
        <v>0</v>
      </c>
      <c r="Z3" s="53">
        <f t="shared" si="2"/>
        <v>0</v>
      </c>
      <c r="AA3" s="53">
        <f t="shared" si="2"/>
        <v>0</v>
      </c>
      <c r="AB3" s="53">
        <f t="shared" si="2"/>
        <v>0</v>
      </c>
      <c r="AC3" s="53">
        <f t="shared" si="2"/>
        <v>0</v>
      </c>
      <c r="AD3" s="53">
        <f t="shared" si="2"/>
        <v>0</v>
      </c>
      <c r="AE3" s="53">
        <f t="shared" si="2"/>
        <v>0</v>
      </c>
      <c r="AF3" s="53"/>
      <c r="AG3" s="53"/>
      <c r="AH3" s="53">
        <f t="shared" ref="AH3:BJ3" si="3">+AH4+AH7+AH10+AH14+AH17</f>
        <v>0</v>
      </c>
      <c r="AI3" s="54">
        <f t="shared" si="3"/>
        <v>0</v>
      </c>
      <c r="AJ3" s="55">
        <f t="shared" si="3"/>
        <v>0</v>
      </c>
      <c r="AK3" s="55">
        <f t="shared" si="3"/>
        <v>0</v>
      </c>
      <c r="AL3" s="55">
        <f t="shared" si="3"/>
        <v>0</v>
      </c>
      <c r="AM3" s="55">
        <f t="shared" si="3"/>
        <v>7530087</v>
      </c>
      <c r="AN3" s="55">
        <f t="shared" si="3"/>
        <v>0</v>
      </c>
      <c r="AO3" s="55">
        <f t="shared" si="3"/>
        <v>0</v>
      </c>
      <c r="AP3" s="55">
        <f t="shared" si="3"/>
        <v>0</v>
      </c>
      <c r="AQ3" s="55">
        <f t="shared" si="3"/>
        <v>0</v>
      </c>
      <c r="AR3" s="55">
        <f t="shared" si="3"/>
        <v>0</v>
      </c>
      <c r="AS3" s="55">
        <f t="shared" si="3"/>
        <v>0</v>
      </c>
      <c r="AT3" s="55">
        <f t="shared" si="3"/>
        <v>0</v>
      </c>
      <c r="AU3" s="55">
        <f t="shared" si="3"/>
        <v>0</v>
      </c>
      <c r="AV3" s="55">
        <f t="shared" si="3"/>
        <v>0</v>
      </c>
      <c r="AW3" s="55">
        <f t="shared" si="3"/>
        <v>0</v>
      </c>
      <c r="AX3" s="55">
        <f t="shared" si="3"/>
        <v>0</v>
      </c>
      <c r="AY3" s="55">
        <f t="shared" si="3"/>
        <v>0</v>
      </c>
      <c r="AZ3" s="56">
        <f t="shared" si="3"/>
        <v>7530087</v>
      </c>
      <c r="BA3" s="55">
        <f t="shared" si="3"/>
        <v>0</v>
      </c>
      <c r="BB3" s="55">
        <f t="shared" si="3"/>
        <v>0</v>
      </c>
      <c r="BC3" s="55">
        <f t="shared" si="3"/>
        <v>0</v>
      </c>
      <c r="BD3" s="55">
        <f t="shared" si="3"/>
        <v>0</v>
      </c>
      <c r="BE3" s="55">
        <f t="shared" si="3"/>
        <v>0</v>
      </c>
      <c r="BF3" s="55">
        <f t="shared" si="3"/>
        <v>0</v>
      </c>
      <c r="BG3" s="55">
        <f t="shared" si="3"/>
        <v>0</v>
      </c>
      <c r="BH3" s="55">
        <f t="shared" si="3"/>
        <v>0</v>
      </c>
      <c r="BI3" s="55">
        <f t="shared" si="3"/>
        <v>0</v>
      </c>
      <c r="BJ3" s="57">
        <f t="shared" si="3"/>
        <v>0</v>
      </c>
      <c r="BK3" s="42">
        <f>+AI3+AZ3+BJ3</f>
        <v>7530087</v>
      </c>
      <c r="BL3" s="42">
        <f t="shared" ref="BL3:BL66" si="4">+W3+AI3+AZ3+BJ3</f>
        <v>158765087</v>
      </c>
    </row>
    <row r="4" spans="1:65" s="43" customFormat="1" ht="30" x14ac:dyDescent="0.25">
      <c r="A4" s="59" t="s">
        <v>909</v>
      </c>
      <c r="B4" s="45">
        <f t="shared" ref="B4:BJ4" si="5">+B5</f>
        <v>110000000</v>
      </c>
      <c r="C4" s="45">
        <f t="shared" si="5"/>
        <v>0</v>
      </c>
      <c r="D4" s="45">
        <f t="shared" si="5"/>
        <v>0</v>
      </c>
      <c r="E4" s="45">
        <f t="shared" si="5"/>
        <v>0</v>
      </c>
      <c r="F4" s="45">
        <f t="shared" si="5"/>
        <v>0</v>
      </c>
      <c r="G4" s="45">
        <f t="shared" si="5"/>
        <v>0</v>
      </c>
      <c r="H4" s="45">
        <f t="shared" si="5"/>
        <v>0</v>
      </c>
      <c r="I4" s="45">
        <f t="shared" si="5"/>
        <v>0</v>
      </c>
      <c r="J4" s="45">
        <f t="shared" si="5"/>
        <v>0</v>
      </c>
      <c r="K4" s="112">
        <f t="shared" si="5"/>
        <v>0</v>
      </c>
      <c r="L4" s="112">
        <f t="shared" si="5"/>
        <v>0</v>
      </c>
      <c r="M4" s="112">
        <f t="shared" si="5"/>
        <v>0</v>
      </c>
      <c r="N4" s="112">
        <f t="shared" si="5"/>
        <v>0</v>
      </c>
      <c r="O4" s="112">
        <f t="shared" si="5"/>
        <v>0</v>
      </c>
      <c r="P4" s="112">
        <f t="shared" si="5"/>
        <v>0</v>
      </c>
      <c r="Q4" s="112">
        <f t="shared" si="5"/>
        <v>0</v>
      </c>
      <c r="R4" s="112">
        <f t="shared" si="5"/>
        <v>0</v>
      </c>
      <c r="S4" s="45">
        <f t="shared" si="5"/>
        <v>0</v>
      </c>
      <c r="T4" s="45">
        <f t="shared" si="5"/>
        <v>0</v>
      </c>
      <c r="U4" s="112">
        <f t="shared" si="5"/>
        <v>0</v>
      </c>
      <c r="V4" s="75">
        <f t="shared" si="5"/>
        <v>0</v>
      </c>
      <c r="W4" s="46">
        <f t="shared" si="5"/>
        <v>110000000</v>
      </c>
      <c r="X4" s="53">
        <f t="shared" si="5"/>
        <v>0</v>
      </c>
      <c r="Y4" s="53">
        <f t="shared" si="5"/>
        <v>0</v>
      </c>
      <c r="Z4" s="53">
        <f t="shared" si="5"/>
        <v>0</v>
      </c>
      <c r="AA4" s="53">
        <f t="shared" si="5"/>
        <v>0</v>
      </c>
      <c r="AB4" s="53">
        <f t="shared" si="5"/>
        <v>0</v>
      </c>
      <c r="AC4" s="53">
        <f t="shared" si="5"/>
        <v>0</v>
      </c>
      <c r="AD4" s="53">
        <f t="shared" si="5"/>
        <v>0</v>
      </c>
      <c r="AE4" s="53">
        <f t="shared" si="5"/>
        <v>0</v>
      </c>
      <c r="AF4" s="53"/>
      <c r="AG4" s="53"/>
      <c r="AH4" s="53">
        <f t="shared" si="5"/>
        <v>0</v>
      </c>
      <c r="AI4" s="54">
        <f t="shared" si="5"/>
        <v>0</v>
      </c>
      <c r="AJ4" s="55">
        <f t="shared" si="5"/>
        <v>0</v>
      </c>
      <c r="AK4" s="55">
        <f t="shared" si="5"/>
        <v>0</v>
      </c>
      <c r="AL4" s="55">
        <f t="shared" si="5"/>
        <v>0</v>
      </c>
      <c r="AM4" s="55">
        <f t="shared" si="5"/>
        <v>0</v>
      </c>
      <c r="AN4" s="55">
        <f t="shared" si="5"/>
        <v>0</v>
      </c>
      <c r="AO4" s="55">
        <f t="shared" si="5"/>
        <v>0</v>
      </c>
      <c r="AP4" s="55">
        <f t="shared" si="5"/>
        <v>0</v>
      </c>
      <c r="AQ4" s="55">
        <f t="shared" si="5"/>
        <v>0</v>
      </c>
      <c r="AR4" s="55">
        <f t="shared" si="5"/>
        <v>0</v>
      </c>
      <c r="AS4" s="55">
        <f t="shared" si="5"/>
        <v>0</v>
      </c>
      <c r="AT4" s="55">
        <f t="shared" si="5"/>
        <v>0</v>
      </c>
      <c r="AU4" s="55">
        <f t="shared" si="5"/>
        <v>0</v>
      </c>
      <c r="AV4" s="55">
        <f>+AV5</f>
        <v>0</v>
      </c>
      <c r="AW4" s="55">
        <f>+AW5</f>
        <v>0</v>
      </c>
      <c r="AX4" s="55">
        <f>+AX5</f>
        <v>0</v>
      </c>
      <c r="AY4" s="55">
        <f>+AY5</f>
        <v>0</v>
      </c>
      <c r="AZ4" s="56">
        <f>+AZ5</f>
        <v>0</v>
      </c>
      <c r="BA4" s="55">
        <f t="shared" si="5"/>
        <v>0</v>
      </c>
      <c r="BB4" s="55">
        <f t="shared" si="5"/>
        <v>0</v>
      </c>
      <c r="BC4" s="55">
        <f t="shared" si="5"/>
        <v>0</v>
      </c>
      <c r="BD4" s="55">
        <f t="shared" si="5"/>
        <v>0</v>
      </c>
      <c r="BE4" s="55">
        <f t="shared" si="5"/>
        <v>0</v>
      </c>
      <c r="BF4" s="55">
        <f t="shared" si="5"/>
        <v>0</v>
      </c>
      <c r="BG4" s="55">
        <f t="shared" si="5"/>
        <v>0</v>
      </c>
      <c r="BH4" s="55">
        <f t="shared" si="5"/>
        <v>0</v>
      </c>
      <c r="BI4" s="55">
        <f t="shared" si="5"/>
        <v>0</v>
      </c>
      <c r="BJ4" s="57">
        <f t="shared" si="5"/>
        <v>0</v>
      </c>
      <c r="BK4" s="42">
        <f>+AI4+AZ4+BJ4</f>
        <v>0</v>
      </c>
      <c r="BL4" s="42">
        <f t="shared" si="4"/>
        <v>110000000</v>
      </c>
    </row>
    <row r="5" spans="1:65" s="43" customFormat="1" ht="45" x14ac:dyDescent="0.25">
      <c r="A5" s="60" t="s">
        <v>910</v>
      </c>
      <c r="B5" s="45">
        <f t="shared" ref="B5:AE5" si="6">SUM(B6:B6)</f>
        <v>110000000</v>
      </c>
      <c r="C5" s="45">
        <f t="shared" si="6"/>
        <v>0</v>
      </c>
      <c r="D5" s="45">
        <f t="shared" si="6"/>
        <v>0</v>
      </c>
      <c r="E5" s="45">
        <f t="shared" si="6"/>
        <v>0</v>
      </c>
      <c r="F5" s="45">
        <f t="shared" si="6"/>
        <v>0</v>
      </c>
      <c r="G5" s="45">
        <f t="shared" si="6"/>
        <v>0</v>
      </c>
      <c r="H5" s="45">
        <f t="shared" si="6"/>
        <v>0</v>
      </c>
      <c r="I5" s="45">
        <f t="shared" si="6"/>
        <v>0</v>
      </c>
      <c r="J5" s="45">
        <f t="shared" si="6"/>
        <v>0</v>
      </c>
      <c r="K5" s="112">
        <f t="shared" si="6"/>
        <v>0</v>
      </c>
      <c r="L5" s="112">
        <f t="shared" si="6"/>
        <v>0</v>
      </c>
      <c r="M5" s="112">
        <f t="shared" si="6"/>
        <v>0</v>
      </c>
      <c r="N5" s="112">
        <f t="shared" si="6"/>
        <v>0</v>
      </c>
      <c r="O5" s="112">
        <f t="shared" si="6"/>
        <v>0</v>
      </c>
      <c r="P5" s="112">
        <f t="shared" si="6"/>
        <v>0</v>
      </c>
      <c r="Q5" s="112">
        <f t="shared" si="6"/>
        <v>0</v>
      </c>
      <c r="R5" s="112">
        <f t="shared" si="6"/>
        <v>0</v>
      </c>
      <c r="S5" s="45">
        <f t="shared" si="6"/>
        <v>0</v>
      </c>
      <c r="T5" s="45">
        <f t="shared" si="6"/>
        <v>0</v>
      </c>
      <c r="U5" s="112">
        <f t="shared" si="6"/>
        <v>0</v>
      </c>
      <c r="V5" s="75">
        <f t="shared" si="6"/>
        <v>0</v>
      </c>
      <c r="W5" s="46">
        <f t="shared" si="6"/>
        <v>110000000</v>
      </c>
      <c r="X5" s="53">
        <f t="shared" si="6"/>
        <v>0</v>
      </c>
      <c r="Y5" s="53">
        <f t="shared" si="6"/>
        <v>0</v>
      </c>
      <c r="Z5" s="53">
        <f t="shared" si="6"/>
        <v>0</v>
      </c>
      <c r="AA5" s="53">
        <f t="shared" si="6"/>
        <v>0</v>
      </c>
      <c r="AB5" s="53">
        <f t="shared" si="6"/>
        <v>0</v>
      </c>
      <c r="AC5" s="53">
        <f t="shared" si="6"/>
        <v>0</v>
      </c>
      <c r="AD5" s="53">
        <f t="shared" si="6"/>
        <v>0</v>
      </c>
      <c r="AE5" s="53">
        <f t="shared" si="6"/>
        <v>0</v>
      </c>
      <c r="AF5" s="53"/>
      <c r="AG5" s="53"/>
      <c r="AH5" s="53">
        <f t="shared" ref="AH5:BJ5" si="7">SUM(AH6:AH6)</f>
        <v>0</v>
      </c>
      <c r="AI5" s="54">
        <f t="shared" si="7"/>
        <v>0</v>
      </c>
      <c r="AJ5" s="55">
        <f t="shared" si="7"/>
        <v>0</v>
      </c>
      <c r="AK5" s="55">
        <f t="shared" si="7"/>
        <v>0</v>
      </c>
      <c r="AL5" s="55">
        <f t="shared" si="7"/>
        <v>0</v>
      </c>
      <c r="AM5" s="55">
        <f t="shared" si="7"/>
        <v>0</v>
      </c>
      <c r="AN5" s="55">
        <f t="shared" si="7"/>
        <v>0</v>
      </c>
      <c r="AO5" s="55">
        <f t="shared" si="7"/>
        <v>0</v>
      </c>
      <c r="AP5" s="55">
        <f t="shared" si="7"/>
        <v>0</v>
      </c>
      <c r="AQ5" s="55">
        <f t="shared" si="7"/>
        <v>0</v>
      </c>
      <c r="AR5" s="55">
        <f t="shared" si="7"/>
        <v>0</v>
      </c>
      <c r="AS5" s="55">
        <f t="shared" si="7"/>
        <v>0</v>
      </c>
      <c r="AT5" s="55">
        <f t="shared" si="7"/>
        <v>0</v>
      </c>
      <c r="AU5" s="55">
        <f t="shared" si="7"/>
        <v>0</v>
      </c>
      <c r="AV5" s="55">
        <f t="shared" si="7"/>
        <v>0</v>
      </c>
      <c r="AW5" s="55">
        <f t="shared" si="7"/>
        <v>0</v>
      </c>
      <c r="AX5" s="55">
        <f t="shared" si="7"/>
        <v>0</v>
      </c>
      <c r="AY5" s="55">
        <f t="shared" si="7"/>
        <v>0</v>
      </c>
      <c r="AZ5" s="56">
        <f t="shared" si="7"/>
        <v>0</v>
      </c>
      <c r="BA5" s="55">
        <f t="shared" si="7"/>
        <v>0</v>
      </c>
      <c r="BB5" s="55">
        <f t="shared" si="7"/>
        <v>0</v>
      </c>
      <c r="BC5" s="55">
        <f t="shared" si="7"/>
        <v>0</v>
      </c>
      <c r="BD5" s="55">
        <f t="shared" si="7"/>
        <v>0</v>
      </c>
      <c r="BE5" s="55">
        <f t="shared" si="7"/>
        <v>0</v>
      </c>
      <c r="BF5" s="55">
        <f t="shared" si="7"/>
        <v>0</v>
      </c>
      <c r="BG5" s="55">
        <f t="shared" si="7"/>
        <v>0</v>
      </c>
      <c r="BH5" s="55">
        <f t="shared" si="7"/>
        <v>0</v>
      </c>
      <c r="BI5" s="55">
        <f t="shared" si="7"/>
        <v>0</v>
      </c>
      <c r="BJ5" s="57">
        <f t="shared" si="7"/>
        <v>0</v>
      </c>
      <c r="BK5" s="42">
        <f t="shared" ref="BK5:BK68" si="8">+AI5+AZ5+BJ5</f>
        <v>0</v>
      </c>
      <c r="BL5" s="42">
        <f t="shared" si="4"/>
        <v>110000000</v>
      </c>
    </row>
    <row r="6" spans="1:65" s="70" customFormat="1" ht="30" hidden="1" x14ac:dyDescent="0.25">
      <c r="A6" s="61" t="s">
        <v>911</v>
      </c>
      <c r="B6" s="62">
        <v>110000000</v>
      </c>
      <c r="C6" s="62">
        <v>0</v>
      </c>
      <c r="D6" s="62">
        <v>0</v>
      </c>
      <c r="E6" s="62">
        <v>0</v>
      </c>
      <c r="F6" s="62">
        <v>0</v>
      </c>
      <c r="G6" s="62">
        <v>0</v>
      </c>
      <c r="H6" s="62">
        <v>0</v>
      </c>
      <c r="I6" s="62">
        <v>0</v>
      </c>
      <c r="J6" s="62">
        <v>0</v>
      </c>
      <c r="K6" s="62">
        <v>0</v>
      </c>
      <c r="L6" s="62">
        <v>0</v>
      </c>
      <c r="M6" s="62">
        <v>0</v>
      </c>
      <c r="N6" s="62">
        <v>0</v>
      </c>
      <c r="O6" s="62">
        <v>0</v>
      </c>
      <c r="P6" s="62">
        <v>0</v>
      </c>
      <c r="Q6" s="62">
        <v>0</v>
      </c>
      <c r="R6" s="62">
        <v>0</v>
      </c>
      <c r="S6" s="62">
        <v>0</v>
      </c>
      <c r="T6" s="62">
        <v>0</v>
      </c>
      <c r="U6" s="62">
        <v>0</v>
      </c>
      <c r="V6" s="118">
        <v>0</v>
      </c>
      <c r="W6" s="63">
        <f>SUM(B6:V6)</f>
        <v>110000000</v>
      </c>
      <c r="X6" s="64"/>
      <c r="Y6" s="64"/>
      <c r="Z6" s="64"/>
      <c r="AA6" s="64"/>
      <c r="AB6" s="64"/>
      <c r="AC6" s="64"/>
      <c r="AD6" s="64"/>
      <c r="AE6" s="64"/>
      <c r="AF6" s="64"/>
      <c r="AG6" s="64"/>
      <c r="AH6" s="64"/>
      <c r="AI6" s="65">
        <f>SUM(X6:AH6)</f>
        <v>0</v>
      </c>
      <c r="AJ6" s="66"/>
      <c r="AK6" s="66"/>
      <c r="AL6" s="66"/>
      <c r="AM6" s="66"/>
      <c r="AN6" s="66"/>
      <c r="AO6" s="66"/>
      <c r="AP6" s="66"/>
      <c r="AQ6" s="66"/>
      <c r="AR6" s="66"/>
      <c r="AS6" s="66"/>
      <c r="AT6" s="66"/>
      <c r="AU6" s="66"/>
      <c r="AV6" s="66"/>
      <c r="AW6" s="66"/>
      <c r="AX6" s="66"/>
      <c r="AY6" s="66"/>
      <c r="AZ6" s="67"/>
      <c r="BA6" s="66"/>
      <c r="BB6" s="66"/>
      <c r="BC6" s="66"/>
      <c r="BD6" s="66"/>
      <c r="BE6" s="66"/>
      <c r="BF6" s="66"/>
      <c r="BG6" s="66"/>
      <c r="BH6" s="66"/>
      <c r="BI6" s="66"/>
      <c r="BJ6" s="68">
        <f>SUM(BA6:BI6)</f>
        <v>0</v>
      </c>
      <c r="BK6" s="69">
        <f t="shared" si="8"/>
        <v>0</v>
      </c>
      <c r="BL6" s="69">
        <f t="shared" si="4"/>
        <v>110000000</v>
      </c>
    </row>
    <row r="7" spans="1:65" s="43" customFormat="1" ht="30" x14ac:dyDescent="0.25">
      <c r="A7" s="59" t="s">
        <v>912</v>
      </c>
      <c r="B7" s="45">
        <f t="shared" ref="B7:BJ7" si="9">+B8</f>
        <v>0</v>
      </c>
      <c r="C7" s="45">
        <f t="shared" si="9"/>
        <v>0</v>
      </c>
      <c r="D7" s="45">
        <f t="shared" si="9"/>
        <v>0</v>
      </c>
      <c r="E7" s="45">
        <f t="shared" si="9"/>
        <v>0</v>
      </c>
      <c r="F7" s="45">
        <f t="shared" si="9"/>
        <v>0</v>
      </c>
      <c r="G7" s="45">
        <f t="shared" si="9"/>
        <v>0</v>
      </c>
      <c r="H7" s="45">
        <f t="shared" si="9"/>
        <v>0</v>
      </c>
      <c r="I7" s="45">
        <f t="shared" si="9"/>
        <v>0</v>
      </c>
      <c r="J7" s="45">
        <f t="shared" si="9"/>
        <v>0</v>
      </c>
      <c r="K7" s="112">
        <f t="shared" si="9"/>
        <v>0</v>
      </c>
      <c r="L7" s="112">
        <f t="shared" si="9"/>
        <v>0</v>
      </c>
      <c r="M7" s="112">
        <f t="shared" si="9"/>
        <v>0</v>
      </c>
      <c r="N7" s="112">
        <f t="shared" si="9"/>
        <v>0</v>
      </c>
      <c r="O7" s="112">
        <f t="shared" si="9"/>
        <v>0</v>
      </c>
      <c r="P7" s="112">
        <f t="shared" si="9"/>
        <v>0</v>
      </c>
      <c r="Q7" s="112">
        <f t="shared" si="9"/>
        <v>0</v>
      </c>
      <c r="R7" s="112">
        <f t="shared" si="9"/>
        <v>0</v>
      </c>
      <c r="S7" s="45">
        <f t="shared" si="9"/>
        <v>0</v>
      </c>
      <c r="T7" s="45">
        <f t="shared" si="9"/>
        <v>0</v>
      </c>
      <c r="U7" s="112">
        <f t="shared" si="9"/>
        <v>0</v>
      </c>
      <c r="V7" s="75">
        <f t="shared" si="9"/>
        <v>0</v>
      </c>
      <c r="W7" s="46">
        <f t="shared" si="9"/>
        <v>0</v>
      </c>
      <c r="X7" s="53">
        <f t="shared" si="9"/>
        <v>0</v>
      </c>
      <c r="Y7" s="53">
        <f t="shared" si="9"/>
        <v>0</v>
      </c>
      <c r="Z7" s="53">
        <f t="shared" si="9"/>
        <v>0</v>
      </c>
      <c r="AA7" s="53">
        <f t="shared" si="9"/>
        <v>0</v>
      </c>
      <c r="AB7" s="53">
        <f t="shared" si="9"/>
        <v>0</v>
      </c>
      <c r="AC7" s="53">
        <f t="shared" si="9"/>
        <v>0</v>
      </c>
      <c r="AD7" s="53">
        <f t="shared" si="9"/>
        <v>0</v>
      </c>
      <c r="AE7" s="53">
        <f t="shared" si="9"/>
        <v>0</v>
      </c>
      <c r="AF7" s="53"/>
      <c r="AG7" s="53"/>
      <c r="AH7" s="53">
        <f t="shared" si="9"/>
        <v>0</v>
      </c>
      <c r="AI7" s="54">
        <f t="shared" si="9"/>
        <v>0</v>
      </c>
      <c r="AJ7" s="55">
        <f t="shared" si="9"/>
        <v>0</v>
      </c>
      <c r="AK7" s="55">
        <f t="shared" si="9"/>
        <v>0</v>
      </c>
      <c r="AL7" s="55">
        <f t="shared" si="9"/>
        <v>0</v>
      </c>
      <c r="AM7" s="55">
        <f t="shared" si="9"/>
        <v>0</v>
      </c>
      <c r="AN7" s="55">
        <f t="shared" si="9"/>
        <v>0</v>
      </c>
      <c r="AO7" s="55">
        <f t="shared" si="9"/>
        <v>0</v>
      </c>
      <c r="AP7" s="55">
        <f t="shared" si="9"/>
        <v>0</v>
      </c>
      <c r="AQ7" s="55">
        <f t="shared" si="9"/>
        <v>0</v>
      </c>
      <c r="AR7" s="55">
        <f t="shared" si="9"/>
        <v>0</v>
      </c>
      <c r="AS7" s="55">
        <f t="shared" si="9"/>
        <v>0</v>
      </c>
      <c r="AT7" s="55">
        <f t="shared" si="9"/>
        <v>0</v>
      </c>
      <c r="AU7" s="55">
        <f t="shared" si="9"/>
        <v>0</v>
      </c>
      <c r="AV7" s="55">
        <f>+AV8</f>
        <v>0</v>
      </c>
      <c r="AW7" s="55">
        <f>+AW8</f>
        <v>0</v>
      </c>
      <c r="AX7" s="55">
        <f>+AX8</f>
        <v>0</v>
      </c>
      <c r="AY7" s="55">
        <f>+AY8</f>
        <v>0</v>
      </c>
      <c r="AZ7" s="56">
        <f>+AZ8</f>
        <v>0</v>
      </c>
      <c r="BA7" s="55">
        <f t="shared" si="9"/>
        <v>0</v>
      </c>
      <c r="BB7" s="55">
        <f t="shared" si="9"/>
        <v>0</v>
      </c>
      <c r="BC7" s="55">
        <f t="shared" si="9"/>
        <v>0</v>
      </c>
      <c r="BD7" s="55">
        <f t="shared" si="9"/>
        <v>0</v>
      </c>
      <c r="BE7" s="55">
        <f t="shared" si="9"/>
        <v>0</v>
      </c>
      <c r="BF7" s="55">
        <f t="shared" si="9"/>
        <v>0</v>
      </c>
      <c r="BG7" s="55">
        <f t="shared" si="9"/>
        <v>0</v>
      </c>
      <c r="BH7" s="55">
        <f t="shared" si="9"/>
        <v>0</v>
      </c>
      <c r="BI7" s="55">
        <f t="shared" si="9"/>
        <v>0</v>
      </c>
      <c r="BJ7" s="57">
        <f t="shared" si="9"/>
        <v>0</v>
      </c>
      <c r="BK7" s="42">
        <f t="shared" si="8"/>
        <v>0</v>
      </c>
      <c r="BL7" s="42">
        <f t="shared" si="4"/>
        <v>0</v>
      </c>
    </row>
    <row r="8" spans="1:65" s="43" customFormat="1" ht="30" x14ac:dyDescent="0.25">
      <c r="A8" s="60" t="s">
        <v>913</v>
      </c>
      <c r="B8" s="45">
        <f t="shared" ref="B8:AE8" si="10">SUM(B9:B9)</f>
        <v>0</v>
      </c>
      <c r="C8" s="45">
        <f t="shared" si="10"/>
        <v>0</v>
      </c>
      <c r="D8" s="45">
        <f t="shared" si="10"/>
        <v>0</v>
      </c>
      <c r="E8" s="45">
        <f t="shared" si="10"/>
        <v>0</v>
      </c>
      <c r="F8" s="45">
        <f t="shared" si="10"/>
        <v>0</v>
      </c>
      <c r="G8" s="45">
        <f t="shared" si="10"/>
        <v>0</v>
      </c>
      <c r="H8" s="45">
        <f t="shared" si="10"/>
        <v>0</v>
      </c>
      <c r="I8" s="45">
        <f t="shared" si="10"/>
        <v>0</v>
      </c>
      <c r="J8" s="45">
        <f t="shared" si="10"/>
        <v>0</v>
      </c>
      <c r="K8" s="112">
        <f t="shared" si="10"/>
        <v>0</v>
      </c>
      <c r="L8" s="112">
        <f t="shared" si="10"/>
        <v>0</v>
      </c>
      <c r="M8" s="112">
        <f t="shared" si="10"/>
        <v>0</v>
      </c>
      <c r="N8" s="112">
        <f t="shared" si="10"/>
        <v>0</v>
      </c>
      <c r="O8" s="112">
        <f t="shared" si="10"/>
        <v>0</v>
      </c>
      <c r="P8" s="112">
        <f t="shared" si="10"/>
        <v>0</v>
      </c>
      <c r="Q8" s="112">
        <f t="shared" si="10"/>
        <v>0</v>
      </c>
      <c r="R8" s="112">
        <f t="shared" si="10"/>
        <v>0</v>
      </c>
      <c r="S8" s="45">
        <f t="shared" si="10"/>
        <v>0</v>
      </c>
      <c r="T8" s="45">
        <f t="shared" si="10"/>
        <v>0</v>
      </c>
      <c r="U8" s="112">
        <f t="shared" si="10"/>
        <v>0</v>
      </c>
      <c r="V8" s="75">
        <f t="shared" si="10"/>
        <v>0</v>
      </c>
      <c r="W8" s="46">
        <f t="shared" si="10"/>
        <v>0</v>
      </c>
      <c r="X8" s="53">
        <f t="shared" si="10"/>
        <v>0</v>
      </c>
      <c r="Y8" s="53">
        <f t="shared" si="10"/>
        <v>0</v>
      </c>
      <c r="Z8" s="53">
        <f t="shared" si="10"/>
        <v>0</v>
      </c>
      <c r="AA8" s="53">
        <f t="shared" si="10"/>
        <v>0</v>
      </c>
      <c r="AB8" s="53">
        <f t="shared" si="10"/>
        <v>0</v>
      </c>
      <c r="AC8" s="53">
        <f t="shared" si="10"/>
        <v>0</v>
      </c>
      <c r="AD8" s="53">
        <f t="shared" si="10"/>
        <v>0</v>
      </c>
      <c r="AE8" s="53">
        <f t="shared" si="10"/>
        <v>0</v>
      </c>
      <c r="AF8" s="53"/>
      <c r="AG8" s="53"/>
      <c r="AH8" s="53">
        <f t="shared" ref="AH8:BJ8" si="11">SUM(AH9:AH9)</f>
        <v>0</v>
      </c>
      <c r="AI8" s="54">
        <f t="shared" si="11"/>
        <v>0</v>
      </c>
      <c r="AJ8" s="55">
        <f t="shared" si="11"/>
        <v>0</v>
      </c>
      <c r="AK8" s="55">
        <f t="shared" si="11"/>
        <v>0</v>
      </c>
      <c r="AL8" s="55">
        <f t="shared" si="11"/>
        <v>0</v>
      </c>
      <c r="AM8" s="55">
        <f t="shared" si="11"/>
        <v>0</v>
      </c>
      <c r="AN8" s="55">
        <f t="shared" si="11"/>
        <v>0</v>
      </c>
      <c r="AO8" s="55">
        <f t="shared" si="11"/>
        <v>0</v>
      </c>
      <c r="AP8" s="55">
        <f t="shared" si="11"/>
        <v>0</v>
      </c>
      <c r="AQ8" s="55">
        <f t="shared" si="11"/>
        <v>0</v>
      </c>
      <c r="AR8" s="55">
        <f t="shared" si="11"/>
        <v>0</v>
      </c>
      <c r="AS8" s="55">
        <f t="shared" si="11"/>
        <v>0</v>
      </c>
      <c r="AT8" s="55">
        <f t="shared" si="11"/>
        <v>0</v>
      </c>
      <c r="AU8" s="55">
        <f t="shared" si="11"/>
        <v>0</v>
      </c>
      <c r="AV8" s="55">
        <f t="shared" si="11"/>
        <v>0</v>
      </c>
      <c r="AW8" s="55">
        <f t="shared" si="11"/>
        <v>0</v>
      </c>
      <c r="AX8" s="55">
        <f t="shared" si="11"/>
        <v>0</v>
      </c>
      <c r="AY8" s="55">
        <f t="shared" si="11"/>
        <v>0</v>
      </c>
      <c r="AZ8" s="56">
        <f t="shared" si="11"/>
        <v>0</v>
      </c>
      <c r="BA8" s="55">
        <f t="shared" si="11"/>
        <v>0</v>
      </c>
      <c r="BB8" s="55">
        <f t="shared" si="11"/>
        <v>0</v>
      </c>
      <c r="BC8" s="55">
        <f t="shared" si="11"/>
        <v>0</v>
      </c>
      <c r="BD8" s="55">
        <f t="shared" si="11"/>
        <v>0</v>
      </c>
      <c r="BE8" s="55">
        <f t="shared" si="11"/>
        <v>0</v>
      </c>
      <c r="BF8" s="55">
        <f t="shared" si="11"/>
        <v>0</v>
      </c>
      <c r="BG8" s="55">
        <f t="shared" si="11"/>
        <v>0</v>
      </c>
      <c r="BH8" s="55">
        <f t="shared" si="11"/>
        <v>0</v>
      </c>
      <c r="BI8" s="55">
        <f t="shared" si="11"/>
        <v>0</v>
      </c>
      <c r="BJ8" s="57">
        <f t="shared" si="11"/>
        <v>0</v>
      </c>
      <c r="BK8" s="42">
        <f t="shared" si="8"/>
        <v>0</v>
      </c>
      <c r="BL8" s="42">
        <f t="shared" si="4"/>
        <v>0</v>
      </c>
    </row>
    <row r="9" spans="1:65" s="70" customFormat="1" hidden="1" x14ac:dyDescent="0.25">
      <c r="A9" s="61" t="s">
        <v>914</v>
      </c>
      <c r="B9" s="62">
        <v>0</v>
      </c>
      <c r="C9" s="62">
        <v>0</v>
      </c>
      <c r="D9" s="62">
        <v>0</v>
      </c>
      <c r="E9" s="62">
        <v>0</v>
      </c>
      <c r="F9" s="62">
        <v>0</v>
      </c>
      <c r="G9" s="62">
        <v>0</v>
      </c>
      <c r="H9" s="62">
        <v>0</v>
      </c>
      <c r="I9" s="62">
        <v>0</v>
      </c>
      <c r="J9" s="62">
        <v>0</v>
      </c>
      <c r="K9" s="62">
        <v>0</v>
      </c>
      <c r="L9" s="62">
        <v>0</v>
      </c>
      <c r="M9" s="62">
        <v>0</v>
      </c>
      <c r="N9" s="62">
        <v>0</v>
      </c>
      <c r="O9" s="62">
        <v>0</v>
      </c>
      <c r="P9" s="62">
        <v>0</v>
      </c>
      <c r="Q9" s="62">
        <v>0</v>
      </c>
      <c r="R9" s="62">
        <v>0</v>
      </c>
      <c r="S9" s="62">
        <v>0</v>
      </c>
      <c r="T9" s="62">
        <v>0</v>
      </c>
      <c r="U9" s="62">
        <v>0</v>
      </c>
      <c r="V9" s="118">
        <v>0</v>
      </c>
      <c r="W9" s="63">
        <f>SUM(B9:V9)</f>
        <v>0</v>
      </c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5">
        <f>SUM(X9:AH9)</f>
        <v>0</v>
      </c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66"/>
      <c r="AW9" s="66"/>
      <c r="AX9" s="66"/>
      <c r="AY9" s="66"/>
      <c r="AZ9" s="67"/>
      <c r="BA9" s="66"/>
      <c r="BB9" s="66"/>
      <c r="BC9" s="66"/>
      <c r="BD9" s="66"/>
      <c r="BE9" s="66"/>
      <c r="BF9" s="66"/>
      <c r="BG9" s="66"/>
      <c r="BH9" s="66"/>
      <c r="BI9" s="66"/>
      <c r="BJ9" s="68">
        <f>SUM(BA9:BI9)</f>
        <v>0</v>
      </c>
      <c r="BK9" s="69">
        <f t="shared" si="8"/>
        <v>0</v>
      </c>
      <c r="BL9" s="69">
        <f t="shared" si="4"/>
        <v>0</v>
      </c>
    </row>
    <row r="10" spans="1:65" s="43" customFormat="1" ht="30" x14ac:dyDescent="0.25">
      <c r="A10" s="59" t="s">
        <v>915</v>
      </c>
      <c r="B10" s="45">
        <f t="shared" ref="B10:BJ10" si="12">+B11</f>
        <v>0</v>
      </c>
      <c r="C10" s="45">
        <f t="shared" si="12"/>
        <v>0</v>
      </c>
      <c r="D10" s="45">
        <f t="shared" si="12"/>
        <v>0</v>
      </c>
      <c r="E10" s="45">
        <f t="shared" si="12"/>
        <v>0</v>
      </c>
      <c r="F10" s="45">
        <f t="shared" si="12"/>
        <v>0</v>
      </c>
      <c r="G10" s="45">
        <f t="shared" si="12"/>
        <v>0</v>
      </c>
      <c r="H10" s="45">
        <f t="shared" si="12"/>
        <v>0</v>
      </c>
      <c r="I10" s="45">
        <f t="shared" si="12"/>
        <v>3600000</v>
      </c>
      <c r="J10" s="45">
        <f t="shared" si="12"/>
        <v>0</v>
      </c>
      <c r="K10" s="112">
        <f t="shared" si="12"/>
        <v>0</v>
      </c>
      <c r="L10" s="112">
        <f t="shared" si="12"/>
        <v>0</v>
      </c>
      <c r="M10" s="112">
        <f t="shared" si="12"/>
        <v>0</v>
      </c>
      <c r="N10" s="112">
        <f t="shared" si="12"/>
        <v>0</v>
      </c>
      <c r="O10" s="112">
        <f t="shared" si="12"/>
        <v>0</v>
      </c>
      <c r="P10" s="112">
        <f t="shared" si="12"/>
        <v>0</v>
      </c>
      <c r="Q10" s="112">
        <f t="shared" si="12"/>
        <v>0</v>
      </c>
      <c r="R10" s="112">
        <f t="shared" si="12"/>
        <v>0</v>
      </c>
      <c r="S10" s="45">
        <f t="shared" si="12"/>
        <v>0</v>
      </c>
      <c r="T10" s="45">
        <f t="shared" si="12"/>
        <v>0</v>
      </c>
      <c r="U10" s="112">
        <f t="shared" si="12"/>
        <v>0</v>
      </c>
      <c r="V10" s="75">
        <f t="shared" si="12"/>
        <v>0</v>
      </c>
      <c r="W10" s="46">
        <f t="shared" si="12"/>
        <v>3600000</v>
      </c>
      <c r="X10" s="53">
        <f t="shared" si="12"/>
        <v>0</v>
      </c>
      <c r="Y10" s="53">
        <f t="shared" si="12"/>
        <v>0</v>
      </c>
      <c r="Z10" s="53">
        <f t="shared" si="12"/>
        <v>0</v>
      </c>
      <c r="AA10" s="53">
        <f t="shared" si="12"/>
        <v>0</v>
      </c>
      <c r="AB10" s="53">
        <f t="shared" si="12"/>
        <v>0</v>
      </c>
      <c r="AC10" s="53">
        <f t="shared" si="12"/>
        <v>0</v>
      </c>
      <c r="AD10" s="53">
        <f t="shared" si="12"/>
        <v>0</v>
      </c>
      <c r="AE10" s="53">
        <f t="shared" si="12"/>
        <v>0</v>
      </c>
      <c r="AF10" s="53"/>
      <c r="AG10" s="53"/>
      <c r="AH10" s="53">
        <f t="shared" si="12"/>
        <v>0</v>
      </c>
      <c r="AI10" s="54">
        <f t="shared" si="12"/>
        <v>0</v>
      </c>
      <c r="AJ10" s="55">
        <f t="shared" si="12"/>
        <v>0</v>
      </c>
      <c r="AK10" s="55">
        <f t="shared" si="12"/>
        <v>0</v>
      </c>
      <c r="AL10" s="55">
        <f t="shared" si="12"/>
        <v>0</v>
      </c>
      <c r="AM10" s="55">
        <f t="shared" si="12"/>
        <v>7530087</v>
      </c>
      <c r="AN10" s="55">
        <f t="shared" si="12"/>
        <v>0</v>
      </c>
      <c r="AO10" s="55">
        <f t="shared" si="12"/>
        <v>0</v>
      </c>
      <c r="AP10" s="55">
        <f t="shared" si="12"/>
        <v>0</v>
      </c>
      <c r="AQ10" s="55">
        <f t="shared" si="12"/>
        <v>0</v>
      </c>
      <c r="AR10" s="55">
        <f t="shared" si="12"/>
        <v>0</v>
      </c>
      <c r="AS10" s="55">
        <f t="shared" si="12"/>
        <v>0</v>
      </c>
      <c r="AT10" s="55">
        <f t="shared" si="12"/>
        <v>0</v>
      </c>
      <c r="AU10" s="55">
        <f t="shared" si="12"/>
        <v>0</v>
      </c>
      <c r="AV10" s="55">
        <f>+AV11</f>
        <v>0</v>
      </c>
      <c r="AW10" s="55">
        <f>+AW11</f>
        <v>0</v>
      </c>
      <c r="AX10" s="55">
        <f>+AX11</f>
        <v>0</v>
      </c>
      <c r="AY10" s="55">
        <f>+AY11</f>
        <v>0</v>
      </c>
      <c r="AZ10" s="56">
        <f>+AZ11</f>
        <v>7530087</v>
      </c>
      <c r="BA10" s="55">
        <f t="shared" si="12"/>
        <v>0</v>
      </c>
      <c r="BB10" s="55">
        <f t="shared" si="12"/>
        <v>0</v>
      </c>
      <c r="BC10" s="55">
        <f t="shared" si="12"/>
        <v>0</v>
      </c>
      <c r="BD10" s="55">
        <f t="shared" si="12"/>
        <v>0</v>
      </c>
      <c r="BE10" s="55">
        <f t="shared" si="12"/>
        <v>0</v>
      </c>
      <c r="BF10" s="55">
        <f t="shared" si="12"/>
        <v>0</v>
      </c>
      <c r="BG10" s="55">
        <f t="shared" si="12"/>
        <v>0</v>
      </c>
      <c r="BH10" s="55">
        <f t="shared" si="12"/>
        <v>0</v>
      </c>
      <c r="BI10" s="55">
        <f t="shared" si="12"/>
        <v>0</v>
      </c>
      <c r="BJ10" s="57">
        <f t="shared" si="12"/>
        <v>0</v>
      </c>
      <c r="BK10" s="42">
        <f t="shared" si="8"/>
        <v>7530087</v>
      </c>
      <c r="BL10" s="42">
        <f t="shared" si="4"/>
        <v>11130087</v>
      </c>
    </row>
    <row r="11" spans="1:65" s="43" customFormat="1" ht="30" x14ac:dyDescent="0.25">
      <c r="A11" s="60" t="s">
        <v>916</v>
      </c>
      <c r="B11" s="45">
        <f t="shared" ref="B11:BJ11" si="13">SUM(B12:B13)</f>
        <v>0</v>
      </c>
      <c r="C11" s="45">
        <f t="shared" si="13"/>
        <v>0</v>
      </c>
      <c r="D11" s="45">
        <f t="shared" si="13"/>
        <v>0</v>
      </c>
      <c r="E11" s="45">
        <f t="shared" si="13"/>
        <v>0</v>
      </c>
      <c r="F11" s="45">
        <f t="shared" si="13"/>
        <v>0</v>
      </c>
      <c r="G11" s="45">
        <f t="shared" si="13"/>
        <v>0</v>
      </c>
      <c r="H11" s="45">
        <f t="shared" si="13"/>
        <v>0</v>
      </c>
      <c r="I11" s="45">
        <f t="shared" si="13"/>
        <v>3600000</v>
      </c>
      <c r="J11" s="45">
        <f t="shared" si="13"/>
        <v>0</v>
      </c>
      <c r="K11" s="112">
        <f t="shared" si="13"/>
        <v>0</v>
      </c>
      <c r="L11" s="112">
        <f t="shared" si="13"/>
        <v>0</v>
      </c>
      <c r="M11" s="112">
        <f t="shared" si="13"/>
        <v>0</v>
      </c>
      <c r="N11" s="112">
        <f t="shared" si="13"/>
        <v>0</v>
      </c>
      <c r="O11" s="112">
        <f t="shared" si="13"/>
        <v>0</v>
      </c>
      <c r="P11" s="112">
        <f t="shared" si="13"/>
        <v>0</v>
      </c>
      <c r="Q11" s="112">
        <f t="shared" si="13"/>
        <v>0</v>
      </c>
      <c r="R11" s="112">
        <f t="shared" si="13"/>
        <v>0</v>
      </c>
      <c r="S11" s="45">
        <f t="shared" si="13"/>
        <v>0</v>
      </c>
      <c r="T11" s="45">
        <f t="shared" si="13"/>
        <v>0</v>
      </c>
      <c r="U11" s="112">
        <f t="shared" si="13"/>
        <v>0</v>
      </c>
      <c r="V11" s="75">
        <f t="shared" si="13"/>
        <v>0</v>
      </c>
      <c r="W11" s="46">
        <f t="shared" si="13"/>
        <v>3600000</v>
      </c>
      <c r="X11" s="53">
        <f t="shared" si="13"/>
        <v>0</v>
      </c>
      <c r="Y11" s="53">
        <f t="shared" si="13"/>
        <v>0</v>
      </c>
      <c r="Z11" s="53">
        <f t="shared" si="13"/>
        <v>0</v>
      </c>
      <c r="AA11" s="53">
        <f t="shared" si="13"/>
        <v>0</v>
      </c>
      <c r="AB11" s="53">
        <f t="shared" si="13"/>
        <v>0</v>
      </c>
      <c r="AC11" s="53">
        <f t="shared" si="13"/>
        <v>0</v>
      </c>
      <c r="AD11" s="53">
        <f t="shared" si="13"/>
        <v>0</v>
      </c>
      <c r="AE11" s="53">
        <f t="shared" si="13"/>
        <v>0</v>
      </c>
      <c r="AF11" s="53"/>
      <c r="AG11" s="53"/>
      <c r="AH11" s="53">
        <f t="shared" si="13"/>
        <v>0</v>
      </c>
      <c r="AI11" s="54">
        <f t="shared" si="13"/>
        <v>0</v>
      </c>
      <c r="AJ11" s="55">
        <f t="shared" si="13"/>
        <v>0</v>
      </c>
      <c r="AK11" s="55">
        <f t="shared" si="13"/>
        <v>0</v>
      </c>
      <c r="AL11" s="55">
        <f t="shared" si="13"/>
        <v>0</v>
      </c>
      <c r="AM11" s="55">
        <f t="shared" si="13"/>
        <v>7530087</v>
      </c>
      <c r="AN11" s="55">
        <f t="shared" si="13"/>
        <v>0</v>
      </c>
      <c r="AO11" s="55">
        <f t="shared" si="13"/>
        <v>0</v>
      </c>
      <c r="AP11" s="55">
        <f t="shared" si="13"/>
        <v>0</v>
      </c>
      <c r="AQ11" s="55">
        <f t="shared" si="13"/>
        <v>0</v>
      </c>
      <c r="AR11" s="55">
        <f t="shared" si="13"/>
        <v>0</v>
      </c>
      <c r="AS11" s="55">
        <f t="shared" si="13"/>
        <v>0</v>
      </c>
      <c r="AT11" s="55">
        <f t="shared" si="13"/>
        <v>0</v>
      </c>
      <c r="AU11" s="55">
        <f t="shared" si="13"/>
        <v>0</v>
      </c>
      <c r="AV11" s="55">
        <f>SUM(AV12:AV13)</f>
        <v>0</v>
      </c>
      <c r="AW11" s="55">
        <f>SUM(AW12:AW13)</f>
        <v>0</v>
      </c>
      <c r="AX11" s="55">
        <f>SUM(AX12:AX13)</f>
        <v>0</v>
      </c>
      <c r="AY11" s="55">
        <f>SUM(AY12:AY13)</f>
        <v>0</v>
      </c>
      <c r="AZ11" s="56">
        <f>SUM(AZ12:AZ13)</f>
        <v>7530087</v>
      </c>
      <c r="BA11" s="55">
        <f t="shared" si="13"/>
        <v>0</v>
      </c>
      <c r="BB11" s="55">
        <f t="shared" si="13"/>
        <v>0</v>
      </c>
      <c r="BC11" s="55">
        <f t="shared" si="13"/>
        <v>0</v>
      </c>
      <c r="BD11" s="55">
        <f t="shared" si="13"/>
        <v>0</v>
      </c>
      <c r="BE11" s="55">
        <f t="shared" si="13"/>
        <v>0</v>
      </c>
      <c r="BF11" s="55">
        <f t="shared" si="13"/>
        <v>0</v>
      </c>
      <c r="BG11" s="55">
        <f t="shared" si="13"/>
        <v>0</v>
      </c>
      <c r="BH11" s="55">
        <f t="shared" si="13"/>
        <v>0</v>
      </c>
      <c r="BI11" s="55">
        <f t="shared" si="13"/>
        <v>0</v>
      </c>
      <c r="BJ11" s="57">
        <f t="shared" si="13"/>
        <v>0</v>
      </c>
      <c r="BK11" s="42">
        <f t="shared" si="8"/>
        <v>7530087</v>
      </c>
      <c r="BL11" s="42">
        <f t="shared" si="4"/>
        <v>11130087</v>
      </c>
    </row>
    <row r="12" spans="1:65" s="70" customFormat="1" ht="45" hidden="1" x14ac:dyDescent="0.25">
      <c r="A12" s="61" t="s">
        <v>917</v>
      </c>
      <c r="B12" s="62">
        <v>0</v>
      </c>
      <c r="C12" s="62">
        <v>0</v>
      </c>
      <c r="D12" s="62">
        <v>0</v>
      </c>
      <c r="E12" s="62">
        <v>0</v>
      </c>
      <c r="F12" s="62">
        <v>0</v>
      </c>
      <c r="G12" s="62">
        <v>0</v>
      </c>
      <c r="H12" s="62">
        <v>0</v>
      </c>
      <c r="I12" s="62">
        <v>3600000</v>
      </c>
      <c r="J12" s="62">
        <v>0</v>
      </c>
      <c r="K12" s="62">
        <v>0</v>
      </c>
      <c r="L12" s="62">
        <v>0</v>
      </c>
      <c r="M12" s="62">
        <v>0</v>
      </c>
      <c r="N12" s="62">
        <v>0</v>
      </c>
      <c r="O12" s="62">
        <v>0</v>
      </c>
      <c r="P12" s="62">
        <v>0</v>
      </c>
      <c r="Q12" s="62">
        <v>0</v>
      </c>
      <c r="R12" s="62">
        <v>0</v>
      </c>
      <c r="S12" s="62">
        <v>0</v>
      </c>
      <c r="T12" s="62">
        <v>0</v>
      </c>
      <c r="U12" s="62">
        <v>0</v>
      </c>
      <c r="V12" s="118">
        <v>0</v>
      </c>
      <c r="W12" s="63">
        <f>SUM(B12:V12)</f>
        <v>3600000</v>
      </c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5">
        <f>SUM(X12:AH12)</f>
        <v>0</v>
      </c>
      <c r="AJ12" s="66"/>
      <c r="AK12" s="66"/>
      <c r="AL12" s="66"/>
      <c r="AM12" s="66">
        <v>7530087</v>
      </c>
      <c r="AN12" s="66"/>
      <c r="AO12" s="66"/>
      <c r="AP12" s="66"/>
      <c r="AQ12" s="66"/>
      <c r="AR12" s="66"/>
      <c r="AS12" s="66"/>
      <c r="AT12" s="66"/>
      <c r="AU12" s="66"/>
      <c r="AV12" s="66"/>
      <c r="AW12" s="66"/>
      <c r="AX12" s="66"/>
      <c r="AY12" s="66"/>
      <c r="AZ12" s="67">
        <f>SUM(AJ12:AY12)</f>
        <v>7530087</v>
      </c>
      <c r="BA12" s="66"/>
      <c r="BB12" s="66"/>
      <c r="BC12" s="66"/>
      <c r="BD12" s="66"/>
      <c r="BE12" s="66"/>
      <c r="BF12" s="66"/>
      <c r="BG12" s="66"/>
      <c r="BH12" s="66"/>
      <c r="BI12" s="66"/>
      <c r="BJ12" s="68">
        <f>SUM(BA12:BI12)</f>
        <v>0</v>
      </c>
      <c r="BK12" s="69">
        <f t="shared" si="8"/>
        <v>7530087</v>
      </c>
      <c r="BL12" s="69">
        <f t="shared" si="4"/>
        <v>11130087</v>
      </c>
    </row>
    <row r="13" spans="1:65" s="70" customFormat="1" hidden="1" x14ac:dyDescent="0.25">
      <c r="A13" s="61" t="s">
        <v>914</v>
      </c>
      <c r="B13" s="62">
        <v>0</v>
      </c>
      <c r="C13" s="62">
        <v>0</v>
      </c>
      <c r="D13" s="62">
        <v>0</v>
      </c>
      <c r="E13" s="62">
        <v>0</v>
      </c>
      <c r="F13" s="62">
        <v>0</v>
      </c>
      <c r="G13" s="62">
        <v>0</v>
      </c>
      <c r="H13" s="62">
        <v>0</v>
      </c>
      <c r="I13" s="62">
        <v>0</v>
      </c>
      <c r="J13" s="62">
        <v>0</v>
      </c>
      <c r="K13" s="62">
        <v>0</v>
      </c>
      <c r="L13" s="62">
        <v>0</v>
      </c>
      <c r="M13" s="62">
        <v>0</v>
      </c>
      <c r="N13" s="62">
        <v>0</v>
      </c>
      <c r="O13" s="62">
        <v>0</v>
      </c>
      <c r="P13" s="62">
        <v>0</v>
      </c>
      <c r="Q13" s="62">
        <v>0</v>
      </c>
      <c r="R13" s="62">
        <v>0</v>
      </c>
      <c r="S13" s="62">
        <v>0</v>
      </c>
      <c r="T13" s="62">
        <v>0</v>
      </c>
      <c r="U13" s="62">
        <v>0</v>
      </c>
      <c r="V13" s="118">
        <v>0</v>
      </c>
      <c r="W13" s="63">
        <f>SUM(B13:V13)</f>
        <v>0</v>
      </c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5">
        <f>SUM(X13:AH13)</f>
        <v>0</v>
      </c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66"/>
      <c r="AU13" s="66"/>
      <c r="AV13" s="66"/>
      <c r="AW13" s="66"/>
      <c r="AX13" s="66"/>
      <c r="AY13" s="66"/>
      <c r="AZ13" s="67"/>
      <c r="BA13" s="66"/>
      <c r="BB13" s="66"/>
      <c r="BC13" s="66"/>
      <c r="BD13" s="66"/>
      <c r="BE13" s="66"/>
      <c r="BF13" s="66"/>
      <c r="BG13" s="66"/>
      <c r="BH13" s="66"/>
      <c r="BI13" s="66"/>
      <c r="BJ13" s="68">
        <f>SUM(BA13:BI13)</f>
        <v>0</v>
      </c>
      <c r="BK13" s="69">
        <f t="shared" si="8"/>
        <v>0</v>
      </c>
      <c r="BL13" s="69">
        <f t="shared" si="4"/>
        <v>0</v>
      </c>
    </row>
    <row r="14" spans="1:65" s="43" customFormat="1" ht="30" x14ac:dyDescent="0.25">
      <c r="A14" s="59" t="s">
        <v>918</v>
      </c>
      <c r="B14" s="45">
        <f t="shared" ref="B14:BJ14" si="14">+B15</f>
        <v>0</v>
      </c>
      <c r="C14" s="45">
        <f t="shared" si="14"/>
        <v>0</v>
      </c>
      <c r="D14" s="45">
        <f t="shared" si="14"/>
        <v>0</v>
      </c>
      <c r="E14" s="45">
        <f t="shared" si="14"/>
        <v>0</v>
      </c>
      <c r="F14" s="45">
        <f t="shared" si="14"/>
        <v>0</v>
      </c>
      <c r="G14" s="45">
        <f t="shared" si="14"/>
        <v>0</v>
      </c>
      <c r="H14" s="45">
        <f t="shared" si="14"/>
        <v>0</v>
      </c>
      <c r="I14" s="45">
        <f t="shared" si="14"/>
        <v>37635000</v>
      </c>
      <c r="J14" s="45">
        <f t="shared" si="14"/>
        <v>0</v>
      </c>
      <c r="K14" s="112">
        <f t="shared" si="14"/>
        <v>0</v>
      </c>
      <c r="L14" s="112">
        <f t="shared" si="14"/>
        <v>0</v>
      </c>
      <c r="M14" s="112">
        <f t="shared" si="14"/>
        <v>0</v>
      </c>
      <c r="N14" s="112">
        <f t="shared" si="14"/>
        <v>0</v>
      </c>
      <c r="O14" s="112">
        <f t="shared" si="14"/>
        <v>0</v>
      </c>
      <c r="P14" s="112">
        <f t="shared" si="14"/>
        <v>0</v>
      </c>
      <c r="Q14" s="112">
        <f t="shared" si="14"/>
        <v>0</v>
      </c>
      <c r="R14" s="112">
        <f t="shared" si="14"/>
        <v>0</v>
      </c>
      <c r="S14" s="45">
        <f t="shared" si="14"/>
        <v>0</v>
      </c>
      <c r="T14" s="45">
        <f t="shared" si="14"/>
        <v>0</v>
      </c>
      <c r="U14" s="112">
        <f t="shared" si="14"/>
        <v>0</v>
      </c>
      <c r="V14" s="75">
        <f t="shared" si="14"/>
        <v>0</v>
      </c>
      <c r="W14" s="46">
        <f t="shared" si="14"/>
        <v>37635000</v>
      </c>
      <c r="X14" s="53">
        <f t="shared" si="14"/>
        <v>0</v>
      </c>
      <c r="Y14" s="53">
        <f t="shared" si="14"/>
        <v>0</v>
      </c>
      <c r="Z14" s="53">
        <f t="shared" si="14"/>
        <v>0</v>
      </c>
      <c r="AA14" s="53">
        <f t="shared" si="14"/>
        <v>0</v>
      </c>
      <c r="AB14" s="53">
        <f t="shared" si="14"/>
        <v>0</v>
      </c>
      <c r="AC14" s="53">
        <f t="shared" si="14"/>
        <v>0</v>
      </c>
      <c r="AD14" s="53">
        <f t="shared" si="14"/>
        <v>0</v>
      </c>
      <c r="AE14" s="53">
        <f t="shared" si="14"/>
        <v>0</v>
      </c>
      <c r="AF14" s="53"/>
      <c r="AG14" s="53"/>
      <c r="AH14" s="53">
        <f t="shared" si="14"/>
        <v>0</v>
      </c>
      <c r="AI14" s="54">
        <f t="shared" si="14"/>
        <v>0</v>
      </c>
      <c r="AJ14" s="55">
        <f t="shared" si="14"/>
        <v>0</v>
      </c>
      <c r="AK14" s="55">
        <f t="shared" si="14"/>
        <v>0</v>
      </c>
      <c r="AL14" s="55">
        <f t="shared" si="14"/>
        <v>0</v>
      </c>
      <c r="AM14" s="55">
        <f t="shared" si="14"/>
        <v>0</v>
      </c>
      <c r="AN14" s="55">
        <f t="shared" si="14"/>
        <v>0</v>
      </c>
      <c r="AO14" s="55">
        <f t="shared" si="14"/>
        <v>0</v>
      </c>
      <c r="AP14" s="55">
        <f t="shared" si="14"/>
        <v>0</v>
      </c>
      <c r="AQ14" s="55">
        <f t="shared" si="14"/>
        <v>0</v>
      </c>
      <c r="AR14" s="55">
        <f t="shared" si="14"/>
        <v>0</v>
      </c>
      <c r="AS14" s="55">
        <f t="shared" si="14"/>
        <v>0</v>
      </c>
      <c r="AT14" s="55">
        <f t="shared" si="14"/>
        <v>0</v>
      </c>
      <c r="AU14" s="55">
        <f t="shared" si="14"/>
        <v>0</v>
      </c>
      <c r="AV14" s="55">
        <f>+AV15</f>
        <v>0</v>
      </c>
      <c r="AW14" s="55">
        <f>+AW15</f>
        <v>0</v>
      </c>
      <c r="AX14" s="55">
        <f>+AX15</f>
        <v>0</v>
      </c>
      <c r="AY14" s="55">
        <f>+AY15</f>
        <v>0</v>
      </c>
      <c r="AZ14" s="56">
        <f>+AZ15</f>
        <v>0</v>
      </c>
      <c r="BA14" s="55">
        <f t="shared" si="14"/>
        <v>0</v>
      </c>
      <c r="BB14" s="55">
        <f t="shared" si="14"/>
        <v>0</v>
      </c>
      <c r="BC14" s="55">
        <f t="shared" si="14"/>
        <v>0</v>
      </c>
      <c r="BD14" s="55">
        <f t="shared" si="14"/>
        <v>0</v>
      </c>
      <c r="BE14" s="55">
        <f t="shared" si="14"/>
        <v>0</v>
      </c>
      <c r="BF14" s="55">
        <f t="shared" si="14"/>
        <v>0</v>
      </c>
      <c r="BG14" s="55">
        <f t="shared" si="14"/>
        <v>0</v>
      </c>
      <c r="BH14" s="55">
        <f t="shared" si="14"/>
        <v>0</v>
      </c>
      <c r="BI14" s="55">
        <f t="shared" si="14"/>
        <v>0</v>
      </c>
      <c r="BJ14" s="57">
        <f t="shared" si="14"/>
        <v>0</v>
      </c>
      <c r="BK14" s="42">
        <f t="shared" si="8"/>
        <v>0</v>
      </c>
      <c r="BL14" s="42">
        <f t="shared" si="4"/>
        <v>37635000</v>
      </c>
    </row>
    <row r="15" spans="1:65" s="43" customFormat="1" ht="30" x14ac:dyDescent="0.25">
      <c r="A15" s="60" t="s">
        <v>919</v>
      </c>
      <c r="B15" s="45">
        <f t="shared" ref="B15:AE15" si="15">SUM(B16:B16)</f>
        <v>0</v>
      </c>
      <c r="C15" s="45">
        <f t="shared" si="15"/>
        <v>0</v>
      </c>
      <c r="D15" s="45">
        <f t="shared" si="15"/>
        <v>0</v>
      </c>
      <c r="E15" s="45">
        <f t="shared" si="15"/>
        <v>0</v>
      </c>
      <c r="F15" s="45">
        <f t="shared" si="15"/>
        <v>0</v>
      </c>
      <c r="G15" s="45">
        <f t="shared" si="15"/>
        <v>0</v>
      </c>
      <c r="H15" s="45">
        <f t="shared" si="15"/>
        <v>0</v>
      </c>
      <c r="I15" s="45">
        <f t="shared" si="15"/>
        <v>37635000</v>
      </c>
      <c r="J15" s="45">
        <f t="shared" si="15"/>
        <v>0</v>
      </c>
      <c r="K15" s="112">
        <f t="shared" si="15"/>
        <v>0</v>
      </c>
      <c r="L15" s="112">
        <f t="shared" si="15"/>
        <v>0</v>
      </c>
      <c r="M15" s="112">
        <f t="shared" si="15"/>
        <v>0</v>
      </c>
      <c r="N15" s="112">
        <f t="shared" si="15"/>
        <v>0</v>
      </c>
      <c r="O15" s="112">
        <f t="shared" si="15"/>
        <v>0</v>
      </c>
      <c r="P15" s="112">
        <f t="shared" si="15"/>
        <v>0</v>
      </c>
      <c r="Q15" s="112">
        <f t="shared" si="15"/>
        <v>0</v>
      </c>
      <c r="R15" s="112">
        <f t="shared" si="15"/>
        <v>0</v>
      </c>
      <c r="S15" s="45">
        <f t="shared" si="15"/>
        <v>0</v>
      </c>
      <c r="T15" s="45">
        <f t="shared" si="15"/>
        <v>0</v>
      </c>
      <c r="U15" s="112">
        <f t="shared" si="15"/>
        <v>0</v>
      </c>
      <c r="V15" s="75">
        <f t="shared" si="15"/>
        <v>0</v>
      </c>
      <c r="W15" s="46">
        <f t="shared" si="15"/>
        <v>37635000</v>
      </c>
      <c r="X15" s="53">
        <f t="shared" si="15"/>
        <v>0</v>
      </c>
      <c r="Y15" s="53">
        <f t="shared" si="15"/>
        <v>0</v>
      </c>
      <c r="Z15" s="53">
        <f t="shared" si="15"/>
        <v>0</v>
      </c>
      <c r="AA15" s="53">
        <f t="shared" si="15"/>
        <v>0</v>
      </c>
      <c r="AB15" s="53">
        <f t="shared" si="15"/>
        <v>0</v>
      </c>
      <c r="AC15" s="53">
        <f t="shared" si="15"/>
        <v>0</v>
      </c>
      <c r="AD15" s="53">
        <f t="shared" si="15"/>
        <v>0</v>
      </c>
      <c r="AE15" s="53">
        <f t="shared" si="15"/>
        <v>0</v>
      </c>
      <c r="AF15" s="53"/>
      <c r="AG15" s="53"/>
      <c r="AH15" s="53">
        <f t="shared" ref="AH15:BJ15" si="16">SUM(AH16:AH16)</f>
        <v>0</v>
      </c>
      <c r="AI15" s="54">
        <f t="shared" si="16"/>
        <v>0</v>
      </c>
      <c r="AJ15" s="55">
        <f t="shared" si="16"/>
        <v>0</v>
      </c>
      <c r="AK15" s="55">
        <f t="shared" si="16"/>
        <v>0</v>
      </c>
      <c r="AL15" s="55">
        <f t="shared" si="16"/>
        <v>0</v>
      </c>
      <c r="AM15" s="55">
        <f t="shared" si="16"/>
        <v>0</v>
      </c>
      <c r="AN15" s="55">
        <f t="shared" si="16"/>
        <v>0</v>
      </c>
      <c r="AO15" s="55">
        <f t="shared" si="16"/>
        <v>0</v>
      </c>
      <c r="AP15" s="55">
        <f t="shared" si="16"/>
        <v>0</v>
      </c>
      <c r="AQ15" s="55">
        <f t="shared" si="16"/>
        <v>0</v>
      </c>
      <c r="AR15" s="55">
        <f t="shared" si="16"/>
        <v>0</v>
      </c>
      <c r="AS15" s="55">
        <f t="shared" si="16"/>
        <v>0</v>
      </c>
      <c r="AT15" s="55">
        <f t="shared" si="16"/>
        <v>0</v>
      </c>
      <c r="AU15" s="55">
        <f t="shared" si="16"/>
        <v>0</v>
      </c>
      <c r="AV15" s="55">
        <f t="shared" si="16"/>
        <v>0</v>
      </c>
      <c r="AW15" s="55">
        <f t="shared" si="16"/>
        <v>0</v>
      </c>
      <c r="AX15" s="55">
        <f t="shared" si="16"/>
        <v>0</v>
      </c>
      <c r="AY15" s="55">
        <f t="shared" si="16"/>
        <v>0</v>
      </c>
      <c r="AZ15" s="56">
        <f t="shared" si="16"/>
        <v>0</v>
      </c>
      <c r="BA15" s="55">
        <f t="shared" si="16"/>
        <v>0</v>
      </c>
      <c r="BB15" s="55">
        <f t="shared" si="16"/>
        <v>0</v>
      </c>
      <c r="BC15" s="55">
        <f t="shared" si="16"/>
        <v>0</v>
      </c>
      <c r="BD15" s="55">
        <f t="shared" si="16"/>
        <v>0</v>
      </c>
      <c r="BE15" s="55">
        <f t="shared" si="16"/>
        <v>0</v>
      </c>
      <c r="BF15" s="55">
        <f t="shared" si="16"/>
        <v>0</v>
      </c>
      <c r="BG15" s="55">
        <f t="shared" si="16"/>
        <v>0</v>
      </c>
      <c r="BH15" s="55">
        <f t="shared" si="16"/>
        <v>0</v>
      </c>
      <c r="BI15" s="55">
        <f t="shared" si="16"/>
        <v>0</v>
      </c>
      <c r="BJ15" s="57">
        <f t="shared" si="16"/>
        <v>0</v>
      </c>
      <c r="BK15" s="42">
        <f t="shared" si="8"/>
        <v>0</v>
      </c>
      <c r="BL15" s="42">
        <f t="shared" si="4"/>
        <v>37635000</v>
      </c>
    </row>
    <row r="16" spans="1:65" s="70" customFormat="1" ht="30" hidden="1" x14ac:dyDescent="0.25">
      <c r="A16" s="61" t="s">
        <v>920</v>
      </c>
      <c r="B16" s="62"/>
      <c r="C16" s="62">
        <v>0</v>
      </c>
      <c r="D16" s="62">
        <v>0</v>
      </c>
      <c r="E16" s="62">
        <v>0</v>
      </c>
      <c r="F16" s="62">
        <v>0</v>
      </c>
      <c r="G16" s="62">
        <v>0</v>
      </c>
      <c r="H16" s="62">
        <v>0</v>
      </c>
      <c r="I16" s="62">
        <v>37635000</v>
      </c>
      <c r="J16" s="62">
        <v>0</v>
      </c>
      <c r="K16" s="62">
        <v>0</v>
      </c>
      <c r="L16" s="62">
        <v>0</v>
      </c>
      <c r="M16" s="62">
        <v>0</v>
      </c>
      <c r="N16" s="62">
        <v>0</v>
      </c>
      <c r="O16" s="62">
        <v>0</v>
      </c>
      <c r="P16" s="62">
        <v>0</v>
      </c>
      <c r="Q16" s="62">
        <v>0</v>
      </c>
      <c r="R16" s="62">
        <v>0</v>
      </c>
      <c r="S16" s="62">
        <v>0</v>
      </c>
      <c r="T16" s="62">
        <v>0</v>
      </c>
      <c r="U16" s="62">
        <v>0</v>
      </c>
      <c r="V16" s="118">
        <v>0</v>
      </c>
      <c r="W16" s="63">
        <f>SUM(B16:V16)</f>
        <v>37635000</v>
      </c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5">
        <f>SUM(X16:AH16)</f>
        <v>0</v>
      </c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7"/>
      <c r="BA16" s="66"/>
      <c r="BB16" s="66"/>
      <c r="BC16" s="66"/>
      <c r="BD16" s="66"/>
      <c r="BE16" s="66"/>
      <c r="BF16" s="66"/>
      <c r="BG16" s="66"/>
      <c r="BH16" s="66"/>
      <c r="BI16" s="66"/>
      <c r="BJ16" s="68">
        <f>SUM(BA16:BI16)</f>
        <v>0</v>
      </c>
      <c r="BK16" s="69">
        <f t="shared" si="8"/>
        <v>0</v>
      </c>
      <c r="BL16" s="69">
        <f t="shared" si="4"/>
        <v>37635000</v>
      </c>
    </row>
    <row r="17" spans="1:64" s="43" customFormat="1" ht="30" x14ac:dyDescent="0.25">
      <c r="A17" s="59" t="s">
        <v>921</v>
      </c>
      <c r="B17" s="45">
        <f t="shared" ref="B17:BJ17" si="17">+B18</f>
        <v>0</v>
      </c>
      <c r="C17" s="45">
        <f t="shared" si="17"/>
        <v>0</v>
      </c>
      <c r="D17" s="45">
        <f t="shared" si="17"/>
        <v>0</v>
      </c>
      <c r="E17" s="45">
        <f t="shared" si="17"/>
        <v>0</v>
      </c>
      <c r="F17" s="45">
        <f t="shared" si="17"/>
        <v>0</v>
      </c>
      <c r="G17" s="45">
        <f t="shared" si="17"/>
        <v>0</v>
      </c>
      <c r="H17" s="45">
        <f t="shared" si="17"/>
        <v>0</v>
      </c>
      <c r="I17" s="45">
        <f t="shared" si="17"/>
        <v>0</v>
      </c>
      <c r="J17" s="45">
        <f t="shared" si="17"/>
        <v>0</v>
      </c>
      <c r="K17" s="112">
        <f t="shared" si="17"/>
        <v>0</v>
      </c>
      <c r="L17" s="112">
        <f t="shared" si="17"/>
        <v>0</v>
      </c>
      <c r="M17" s="112">
        <f t="shared" si="17"/>
        <v>0</v>
      </c>
      <c r="N17" s="112">
        <f t="shared" si="17"/>
        <v>0</v>
      </c>
      <c r="O17" s="112">
        <f t="shared" si="17"/>
        <v>0</v>
      </c>
      <c r="P17" s="112">
        <f t="shared" si="17"/>
        <v>0</v>
      </c>
      <c r="Q17" s="112">
        <f t="shared" si="17"/>
        <v>0</v>
      </c>
      <c r="R17" s="112">
        <f t="shared" si="17"/>
        <v>0</v>
      </c>
      <c r="S17" s="45">
        <f t="shared" si="17"/>
        <v>0</v>
      </c>
      <c r="T17" s="45">
        <f t="shared" si="17"/>
        <v>0</v>
      </c>
      <c r="U17" s="112">
        <f t="shared" si="17"/>
        <v>0</v>
      </c>
      <c r="V17" s="75">
        <f t="shared" si="17"/>
        <v>0</v>
      </c>
      <c r="W17" s="46">
        <f t="shared" si="17"/>
        <v>0</v>
      </c>
      <c r="X17" s="53">
        <f t="shared" si="17"/>
        <v>0</v>
      </c>
      <c r="Y17" s="53">
        <f t="shared" si="17"/>
        <v>0</v>
      </c>
      <c r="Z17" s="53">
        <f t="shared" si="17"/>
        <v>0</v>
      </c>
      <c r="AA17" s="53">
        <f t="shared" si="17"/>
        <v>0</v>
      </c>
      <c r="AB17" s="53">
        <f t="shared" si="17"/>
        <v>0</v>
      </c>
      <c r="AC17" s="53">
        <f t="shared" si="17"/>
        <v>0</v>
      </c>
      <c r="AD17" s="53">
        <f t="shared" si="17"/>
        <v>0</v>
      </c>
      <c r="AE17" s="53">
        <f t="shared" si="17"/>
        <v>0</v>
      </c>
      <c r="AF17" s="53"/>
      <c r="AG17" s="53"/>
      <c r="AH17" s="53">
        <f t="shared" si="17"/>
        <v>0</v>
      </c>
      <c r="AI17" s="54">
        <f t="shared" si="17"/>
        <v>0</v>
      </c>
      <c r="AJ17" s="55">
        <f t="shared" si="17"/>
        <v>0</v>
      </c>
      <c r="AK17" s="55">
        <f t="shared" si="17"/>
        <v>0</v>
      </c>
      <c r="AL17" s="55">
        <f t="shared" si="17"/>
        <v>0</v>
      </c>
      <c r="AM17" s="55">
        <f t="shared" si="17"/>
        <v>0</v>
      </c>
      <c r="AN17" s="55">
        <f t="shared" si="17"/>
        <v>0</v>
      </c>
      <c r="AO17" s="55">
        <f t="shared" si="17"/>
        <v>0</v>
      </c>
      <c r="AP17" s="55">
        <f t="shared" si="17"/>
        <v>0</v>
      </c>
      <c r="AQ17" s="55">
        <f t="shared" si="17"/>
        <v>0</v>
      </c>
      <c r="AR17" s="55">
        <f t="shared" si="17"/>
        <v>0</v>
      </c>
      <c r="AS17" s="55">
        <f t="shared" si="17"/>
        <v>0</v>
      </c>
      <c r="AT17" s="55">
        <f t="shared" si="17"/>
        <v>0</v>
      </c>
      <c r="AU17" s="55">
        <f t="shared" si="17"/>
        <v>0</v>
      </c>
      <c r="AV17" s="55">
        <f>+AV18</f>
        <v>0</v>
      </c>
      <c r="AW17" s="55">
        <f>+AW18</f>
        <v>0</v>
      </c>
      <c r="AX17" s="55">
        <f>+AX18</f>
        <v>0</v>
      </c>
      <c r="AY17" s="55">
        <f>+AY18</f>
        <v>0</v>
      </c>
      <c r="AZ17" s="56">
        <f>+AZ18</f>
        <v>0</v>
      </c>
      <c r="BA17" s="55">
        <f t="shared" si="17"/>
        <v>0</v>
      </c>
      <c r="BB17" s="55">
        <f t="shared" si="17"/>
        <v>0</v>
      </c>
      <c r="BC17" s="55">
        <f t="shared" si="17"/>
        <v>0</v>
      </c>
      <c r="BD17" s="55">
        <f t="shared" si="17"/>
        <v>0</v>
      </c>
      <c r="BE17" s="55">
        <f t="shared" si="17"/>
        <v>0</v>
      </c>
      <c r="BF17" s="55">
        <f t="shared" si="17"/>
        <v>0</v>
      </c>
      <c r="BG17" s="55">
        <f t="shared" si="17"/>
        <v>0</v>
      </c>
      <c r="BH17" s="55">
        <f t="shared" si="17"/>
        <v>0</v>
      </c>
      <c r="BI17" s="55">
        <f t="shared" si="17"/>
        <v>0</v>
      </c>
      <c r="BJ17" s="57">
        <f t="shared" si="17"/>
        <v>0</v>
      </c>
      <c r="BK17" s="42">
        <f t="shared" si="8"/>
        <v>0</v>
      </c>
      <c r="BL17" s="42">
        <f t="shared" si="4"/>
        <v>0</v>
      </c>
    </row>
    <row r="18" spans="1:64" s="43" customFormat="1" ht="30" x14ac:dyDescent="0.25">
      <c r="A18" s="60" t="s">
        <v>922</v>
      </c>
      <c r="B18" s="45">
        <f t="shared" ref="B18:AE18" si="18">SUM(B19:B20)</f>
        <v>0</v>
      </c>
      <c r="C18" s="45">
        <f t="shared" si="18"/>
        <v>0</v>
      </c>
      <c r="D18" s="45">
        <f t="shared" si="18"/>
        <v>0</v>
      </c>
      <c r="E18" s="45">
        <f t="shared" si="18"/>
        <v>0</v>
      </c>
      <c r="F18" s="45">
        <f t="shared" si="18"/>
        <v>0</v>
      </c>
      <c r="G18" s="45">
        <f t="shared" si="18"/>
        <v>0</v>
      </c>
      <c r="H18" s="45">
        <f t="shared" si="18"/>
        <v>0</v>
      </c>
      <c r="I18" s="45">
        <f t="shared" si="18"/>
        <v>0</v>
      </c>
      <c r="J18" s="45">
        <f t="shared" si="18"/>
        <v>0</v>
      </c>
      <c r="K18" s="112">
        <f t="shared" si="18"/>
        <v>0</v>
      </c>
      <c r="L18" s="112">
        <f t="shared" si="18"/>
        <v>0</v>
      </c>
      <c r="M18" s="112">
        <f t="shared" si="18"/>
        <v>0</v>
      </c>
      <c r="N18" s="112">
        <f t="shared" si="18"/>
        <v>0</v>
      </c>
      <c r="O18" s="112">
        <f t="shared" si="18"/>
        <v>0</v>
      </c>
      <c r="P18" s="112">
        <f t="shared" si="18"/>
        <v>0</v>
      </c>
      <c r="Q18" s="112">
        <f t="shared" si="18"/>
        <v>0</v>
      </c>
      <c r="R18" s="112">
        <f t="shared" si="18"/>
        <v>0</v>
      </c>
      <c r="S18" s="45">
        <f t="shared" si="18"/>
        <v>0</v>
      </c>
      <c r="T18" s="45">
        <f t="shared" si="18"/>
        <v>0</v>
      </c>
      <c r="U18" s="112">
        <f t="shared" si="18"/>
        <v>0</v>
      </c>
      <c r="V18" s="75">
        <f t="shared" si="18"/>
        <v>0</v>
      </c>
      <c r="W18" s="46">
        <f t="shared" si="18"/>
        <v>0</v>
      </c>
      <c r="X18" s="53">
        <f t="shared" si="18"/>
        <v>0</v>
      </c>
      <c r="Y18" s="53">
        <f t="shared" si="18"/>
        <v>0</v>
      </c>
      <c r="Z18" s="53">
        <f t="shared" si="18"/>
        <v>0</v>
      </c>
      <c r="AA18" s="53">
        <f t="shared" si="18"/>
        <v>0</v>
      </c>
      <c r="AB18" s="53">
        <f t="shared" si="18"/>
        <v>0</v>
      </c>
      <c r="AC18" s="53">
        <f t="shared" si="18"/>
        <v>0</v>
      </c>
      <c r="AD18" s="53">
        <f t="shared" si="18"/>
        <v>0</v>
      </c>
      <c r="AE18" s="53">
        <f t="shared" si="18"/>
        <v>0</v>
      </c>
      <c r="AF18" s="53"/>
      <c r="AG18" s="53"/>
      <c r="AH18" s="53">
        <f t="shared" ref="AH18:BI18" si="19">SUM(AH19:AH20)</f>
        <v>0</v>
      </c>
      <c r="AI18" s="54">
        <f t="shared" si="19"/>
        <v>0</v>
      </c>
      <c r="AJ18" s="55">
        <f t="shared" si="19"/>
        <v>0</v>
      </c>
      <c r="AK18" s="55">
        <f t="shared" si="19"/>
        <v>0</v>
      </c>
      <c r="AL18" s="55">
        <f t="shared" si="19"/>
        <v>0</v>
      </c>
      <c r="AM18" s="55">
        <f t="shared" si="19"/>
        <v>0</v>
      </c>
      <c r="AN18" s="55">
        <f t="shared" si="19"/>
        <v>0</v>
      </c>
      <c r="AO18" s="55">
        <f t="shared" si="19"/>
        <v>0</v>
      </c>
      <c r="AP18" s="55">
        <f t="shared" si="19"/>
        <v>0</v>
      </c>
      <c r="AQ18" s="55">
        <f t="shared" si="19"/>
        <v>0</v>
      </c>
      <c r="AR18" s="55">
        <f t="shared" si="19"/>
        <v>0</v>
      </c>
      <c r="AS18" s="55">
        <f t="shared" si="19"/>
        <v>0</v>
      </c>
      <c r="AT18" s="55">
        <f t="shared" si="19"/>
        <v>0</v>
      </c>
      <c r="AU18" s="55">
        <f t="shared" si="19"/>
        <v>0</v>
      </c>
      <c r="AV18" s="55">
        <f t="shared" si="19"/>
        <v>0</v>
      </c>
      <c r="AW18" s="55">
        <f t="shared" si="19"/>
        <v>0</v>
      </c>
      <c r="AX18" s="55">
        <f t="shared" si="19"/>
        <v>0</v>
      </c>
      <c r="AY18" s="55">
        <f t="shared" si="19"/>
        <v>0</v>
      </c>
      <c r="AZ18" s="56">
        <f t="shared" si="19"/>
        <v>0</v>
      </c>
      <c r="BA18" s="55">
        <f t="shared" si="19"/>
        <v>0</v>
      </c>
      <c r="BB18" s="55">
        <f t="shared" si="19"/>
        <v>0</v>
      </c>
      <c r="BC18" s="55">
        <f t="shared" si="19"/>
        <v>0</v>
      </c>
      <c r="BD18" s="55">
        <f t="shared" si="19"/>
        <v>0</v>
      </c>
      <c r="BE18" s="55">
        <f t="shared" si="19"/>
        <v>0</v>
      </c>
      <c r="BF18" s="55">
        <f t="shared" si="19"/>
        <v>0</v>
      </c>
      <c r="BG18" s="55">
        <f t="shared" si="19"/>
        <v>0</v>
      </c>
      <c r="BH18" s="55">
        <f t="shared" si="19"/>
        <v>0</v>
      </c>
      <c r="BI18" s="55">
        <f t="shared" si="19"/>
        <v>0</v>
      </c>
      <c r="BJ18" s="57">
        <f>SUM(BJ20:BJ20)</f>
        <v>0</v>
      </c>
      <c r="BK18" s="42">
        <f t="shared" si="8"/>
        <v>0</v>
      </c>
      <c r="BL18" s="42">
        <f t="shared" si="4"/>
        <v>0</v>
      </c>
    </row>
    <row r="19" spans="1:64" s="70" customFormat="1" hidden="1" x14ac:dyDescent="0.25">
      <c r="A19" s="61" t="s">
        <v>914</v>
      </c>
      <c r="B19" s="62">
        <v>0</v>
      </c>
      <c r="C19" s="62">
        <v>0</v>
      </c>
      <c r="D19" s="62">
        <v>0</v>
      </c>
      <c r="E19" s="62">
        <v>0</v>
      </c>
      <c r="F19" s="62">
        <v>0</v>
      </c>
      <c r="G19" s="62">
        <v>0</v>
      </c>
      <c r="H19" s="62">
        <v>0</v>
      </c>
      <c r="I19" s="62">
        <v>0</v>
      </c>
      <c r="J19" s="62">
        <v>0</v>
      </c>
      <c r="K19" s="62">
        <v>0</v>
      </c>
      <c r="L19" s="62">
        <v>0</v>
      </c>
      <c r="M19" s="62">
        <v>0</v>
      </c>
      <c r="N19" s="62">
        <v>0</v>
      </c>
      <c r="O19" s="62">
        <v>0</v>
      </c>
      <c r="P19" s="62">
        <v>0</v>
      </c>
      <c r="Q19" s="62">
        <v>0</v>
      </c>
      <c r="R19" s="62">
        <v>0</v>
      </c>
      <c r="S19" s="62">
        <v>0</v>
      </c>
      <c r="T19" s="62">
        <v>0</v>
      </c>
      <c r="U19" s="62">
        <v>0</v>
      </c>
      <c r="V19" s="118">
        <v>0</v>
      </c>
      <c r="W19" s="63">
        <f>SUM(B19:V19)</f>
        <v>0</v>
      </c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5">
        <f>SUM(X19:AH19)</f>
        <v>0</v>
      </c>
      <c r="AJ19" s="66"/>
      <c r="AK19" s="66"/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7"/>
      <c r="BA19" s="66"/>
      <c r="BB19" s="66"/>
      <c r="BC19" s="66"/>
      <c r="BD19" s="66"/>
      <c r="BE19" s="66"/>
      <c r="BF19" s="66"/>
      <c r="BG19" s="66"/>
      <c r="BH19" s="66"/>
      <c r="BI19" s="66"/>
      <c r="BJ19" s="68">
        <f>SUM(BA19:BI19)</f>
        <v>0</v>
      </c>
      <c r="BK19" s="69">
        <f t="shared" si="8"/>
        <v>0</v>
      </c>
      <c r="BL19" s="69">
        <f t="shared" si="4"/>
        <v>0</v>
      </c>
    </row>
    <row r="20" spans="1:64" s="70" customFormat="1" hidden="1" x14ac:dyDescent="0.25">
      <c r="A20" s="61" t="s">
        <v>914</v>
      </c>
      <c r="B20" s="62">
        <v>0</v>
      </c>
      <c r="C20" s="62">
        <v>0</v>
      </c>
      <c r="D20" s="62">
        <v>0</v>
      </c>
      <c r="E20" s="62">
        <v>0</v>
      </c>
      <c r="F20" s="62">
        <v>0</v>
      </c>
      <c r="G20" s="62">
        <v>0</v>
      </c>
      <c r="H20" s="62">
        <v>0</v>
      </c>
      <c r="I20" s="62">
        <v>0</v>
      </c>
      <c r="J20" s="62">
        <v>0</v>
      </c>
      <c r="K20" s="62">
        <v>0</v>
      </c>
      <c r="L20" s="62">
        <v>0</v>
      </c>
      <c r="M20" s="62">
        <v>0</v>
      </c>
      <c r="N20" s="62">
        <v>0</v>
      </c>
      <c r="O20" s="62">
        <v>0</v>
      </c>
      <c r="P20" s="62">
        <v>0</v>
      </c>
      <c r="Q20" s="62">
        <v>0</v>
      </c>
      <c r="R20" s="62">
        <v>0</v>
      </c>
      <c r="S20" s="62">
        <v>0</v>
      </c>
      <c r="T20" s="62">
        <v>0</v>
      </c>
      <c r="U20" s="62">
        <v>0</v>
      </c>
      <c r="V20" s="118">
        <v>0</v>
      </c>
      <c r="W20" s="63">
        <f>SUM(B20:V20)</f>
        <v>0</v>
      </c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5">
        <f>SUM(X20:AH20)</f>
        <v>0</v>
      </c>
      <c r="AJ20" s="66"/>
      <c r="AK20" s="66"/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7"/>
      <c r="BA20" s="66"/>
      <c r="BB20" s="66"/>
      <c r="BC20" s="66"/>
      <c r="BD20" s="66"/>
      <c r="BE20" s="66"/>
      <c r="BF20" s="66"/>
      <c r="BG20" s="66"/>
      <c r="BH20" s="66"/>
      <c r="BI20" s="66"/>
      <c r="BJ20" s="68">
        <f>SUM(BA20:BI20)</f>
        <v>0</v>
      </c>
      <c r="BK20" s="69">
        <f t="shared" si="8"/>
        <v>0</v>
      </c>
      <c r="BL20" s="69">
        <f t="shared" si="4"/>
        <v>0</v>
      </c>
    </row>
    <row r="21" spans="1:64" s="43" customFormat="1" x14ac:dyDescent="0.25">
      <c r="A21" s="58" t="s">
        <v>923</v>
      </c>
      <c r="B21" s="45">
        <f t="shared" ref="B21:AE21" si="20">+B22+B32</f>
        <v>0</v>
      </c>
      <c r="C21" s="45">
        <f t="shared" si="20"/>
        <v>0</v>
      </c>
      <c r="D21" s="45">
        <f t="shared" si="20"/>
        <v>0</v>
      </c>
      <c r="E21" s="45">
        <f t="shared" si="20"/>
        <v>0</v>
      </c>
      <c r="F21" s="45">
        <f t="shared" si="20"/>
        <v>0</v>
      </c>
      <c r="G21" s="45">
        <f t="shared" si="20"/>
        <v>0</v>
      </c>
      <c r="H21" s="45">
        <f t="shared" si="20"/>
        <v>0</v>
      </c>
      <c r="I21" s="45">
        <f t="shared" si="20"/>
        <v>0</v>
      </c>
      <c r="J21" s="45">
        <f t="shared" si="20"/>
        <v>0</v>
      </c>
      <c r="K21" s="112">
        <f t="shared" si="20"/>
        <v>0</v>
      </c>
      <c r="L21" s="112">
        <f t="shared" si="20"/>
        <v>0</v>
      </c>
      <c r="M21" s="112">
        <f t="shared" si="20"/>
        <v>0</v>
      </c>
      <c r="N21" s="112">
        <f t="shared" si="20"/>
        <v>0</v>
      </c>
      <c r="O21" s="112">
        <f t="shared" si="20"/>
        <v>0</v>
      </c>
      <c r="P21" s="112">
        <f t="shared" si="20"/>
        <v>0</v>
      </c>
      <c r="Q21" s="112">
        <f t="shared" si="20"/>
        <v>0</v>
      </c>
      <c r="R21" s="112">
        <f t="shared" si="20"/>
        <v>0</v>
      </c>
      <c r="S21" s="45">
        <f t="shared" si="20"/>
        <v>0</v>
      </c>
      <c r="T21" s="45">
        <f t="shared" si="20"/>
        <v>0</v>
      </c>
      <c r="U21" s="112">
        <f t="shared" si="20"/>
        <v>0</v>
      </c>
      <c r="V21" s="75">
        <f t="shared" si="20"/>
        <v>0</v>
      </c>
      <c r="W21" s="46">
        <f t="shared" si="20"/>
        <v>0</v>
      </c>
      <c r="X21" s="53">
        <f t="shared" si="20"/>
        <v>0</v>
      </c>
      <c r="Y21" s="53">
        <f t="shared" si="20"/>
        <v>0</v>
      </c>
      <c r="Z21" s="53">
        <f t="shared" si="20"/>
        <v>0</v>
      </c>
      <c r="AA21" s="53">
        <f t="shared" si="20"/>
        <v>0</v>
      </c>
      <c r="AB21" s="53">
        <f t="shared" si="20"/>
        <v>0</v>
      </c>
      <c r="AC21" s="53">
        <f t="shared" si="20"/>
        <v>0</v>
      </c>
      <c r="AD21" s="53">
        <f t="shared" si="20"/>
        <v>0</v>
      </c>
      <c r="AE21" s="53">
        <f t="shared" si="20"/>
        <v>0</v>
      </c>
      <c r="AF21" s="53"/>
      <c r="AG21" s="53"/>
      <c r="AH21" s="53">
        <f t="shared" ref="AH21:BJ21" si="21">+AH22+AH32</f>
        <v>0</v>
      </c>
      <c r="AI21" s="54">
        <f t="shared" si="21"/>
        <v>0</v>
      </c>
      <c r="AJ21" s="55">
        <f t="shared" si="21"/>
        <v>0</v>
      </c>
      <c r="AK21" s="55">
        <f t="shared" si="21"/>
        <v>0</v>
      </c>
      <c r="AL21" s="55">
        <f t="shared" si="21"/>
        <v>0</v>
      </c>
      <c r="AM21" s="55">
        <f t="shared" si="21"/>
        <v>0</v>
      </c>
      <c r="AN21" s="55">
        <f t="shared" si="21"/>
        <v>0</v>
      </c>
      <c r="AO21" s="55">
        <f t="shared" si="21"/>
        <v>0</v>
      </c>
      <c r="AP21" s="55">
        <f t="shared" si="21"/>
        <v>0</v>
      </c>
      <c r="AQ21" s="55">
        <f t="shared" si="21"/>
        <v>0</v>
      </c>
      <c r="AR21" s="55">
        <f t="shared" si="21"/>
        <v>0</v>
      </c>
      <c r="AS21" s="55">
        <f t="shared" si="21"/>
        <v>0</v>
      </c>
      <c r="AT21" s="55">
        <f t="shared" si="21"/>
        <v>0</v>
      </c>
      <c r="AU21" s="55">
        <f t="shared" si="21"/>
        <v>0</v>
      </c>
      <c r="AV21" s="55">
        <f t="shared" si="21"/>
        <v>0</v>
      </c>
      <c r="AW21" s="55">
        <f t="shared" si="21"/>
        <v>0</v>
      </c>
      <c r="AX21" s="55">
        <f t="shared" si="21"/>
        <v>0</v>
      </c>
      <c r="AY21" s="55">
        <f t="shared" si="21"/>
        <v>0</v>
      </c>
      <c r="AZ21" s="56">
        <f t="shared" si="21"/>
        <v>0</v>
      </c>
      <c r="BA21" s="55">
        <f t="shared" si="21"/>
        <v>0</v>
      </c>
      <c r="BB21" s="55">
        <f t="shared" si="21"/>
        <v>0</v>
      </c>
      <c r="BC21" s="55">
        <f t="shared" si="21"/>
        <v>0</v>
      </c>
      <c r="BD21" s="55">
        <f t="shared" si="21"/>
        <v>0</v>
      </c>
      <c r="BE21" s="55">
        <f t="shared" si="21"/>
        <v>0</v>
      </c>
      <c r="BF21" s="55">
        <f t="shared" si="21"/>
        <v>0</v>
      </c>
      <c r="BG21" s="55">
        <f t="shared" si="21"/>
        <v>0</v>
      </c>
      <c r="BH21" s="55">
        <f t="shared" si="21"/>
        <v>0</v>
      </c>
      <c r="BI21" s="55">
        <f t="shared" si="21"/>
        <v>0</v>
      </c>
      <c r="BJ21" s="57">
        <f t="shared" si="21"/>
        <v>0</v>
      </c>
      <c r="BK21" s="42">
        <f t="shared" si="8"/>
        <v>0</v>
      </c>
      <c r="BL21" s="42">
        <f t="shared" si="4"/>
        <v>0</v>
      </c>
    </row>
    <row r="22" spans="1:64" s="43" customFormat="1" ht="30" x14ac:dyDescent="0.25">
      <c r="A22" s="59" t="s">
        <v>924</v>
      </c>
      <c r="B22" s="45">
        <f t="shared" ref="B22:AE22" si="22">+B23+B25+B27+B30</f>
        <v>0</v>
      </c>
      <c r="C22" s="45">
        <f t="shared" si="22"/>
        <v>0</v>
      </c>
      <c r="D22" s="45">
        <f t="shared" si="22"/>
        <v>0</v>
      </c>
      <c r="E22" s="45">
        <f t="shared" si="22"/>
        <v>0</v>
      </c>
      <c r="F22" s="45">
        <f t="shared" si="22"/>
        <v>0</v>
      </c>
      <c r="G22" s="45">
        <f t="shared" si="22"/>
        <v>0</v>
      </c>
      <c r="H22" s="45">
        <f t="shared" si="22"/>
        <v>0</v>
      </c>
      <c r="I22" s="45">
        <f t="shared" si="22"/>
        <v>0</v>
      </c>
      <c r="J22" s="45">
        <f t="shared" si="22"/>
        <v>0</v>
      </c>
      <c r="K22" s="112">
        <f t="shared" si="22"/>
        <v>0</v>
      </c>
      <c r="L22" s="112">
        <f t="shared" si="22"/>
        <v>0</v>
      </c>
      <c r="M22" s="112">
        <f t="shared" si="22"/>
        <v>0</v>
      </c>
      <c r="N22" s="112">
        <f t="shared" si="22"/>
        <v>0</v>
      </c>
      <c r="O22" s="112">
        <f t="shared" si="22"/>
        <v>0</v>
      </c>
      <c r="P22" s="112">
        <f t="shared" si="22"/>
        <v>0</v>
      </c>
      <c r="Q22" s="112">
        <f t="shared" si="22"/>
        <v>0</v>
      </c>
      <c r="R22" s="112">
        <f t="shared" si="22"/>
        <v>0</v>
      </c>
      <c r="S22" s="45">
        <f t="shared" si="22"/>
        <v>0</v>
      </c>
      <c r="T22" s="45">
        <f t="shared" si="22"/>
        <v>0</v>
      </c>
      <c r="U22" s="112">
        <f t="shared" si="22"/>
        <v>0</v>
      </c>
      <c r="V22" s="75">
        <f t="shared" si="22"/>
        <v>0</v>
      </c>
      <c r="W22" s="46">
        <f t="shared" si="22"/>
        <v>0</v>
      </c>
      <c r="X22" s="53">
        <f t="shared" si="22"/>
        <v>0</v>
      </c>
      <c r="Y22" s="53">
        <f t="shared" si="22"/>
        <v>0</v>
      </c>
      <c r="Z22" s="53">
        <f t="shared" si="22"/>
        <v>0</v>
      </c>
      <c r="AA22" s="53">
        <f t="shared" si="22"/>
        <v>0</v>
      </c>
      <c r="AB22" s="53">
        <f t="shared" si="22"/>
        <v>0</v>
      </c>
      <c r="AC22" s="53">
        <f t="shared" si="22"/>
        <v>0</v>
      </c>
      <c r="AD22" s="53">
        <f t="shared" si="22"/>
        <v>0</v>
      </c>
      <c r="AE22" s="53">
        <f t="shared" si="22"/>
        <v>0</v>
      </c>
      <c r="AF22" s="53"/>
      <c r="AG22" s="53"/>
      <c r="AH22" s="53">
        <f t="shared" ref="AH22:BJ22" si="23">+AH23+AH25+AH27+AH30</f>
        <v>0</v>
      </c>
      <c r="AI22" s="54">
        <f t="shared" si="23"/>
        <v>0</v>
      </c>
      <c r="AJ22" s="55">
        <f t="shared" si="23"/>
        <v>0</v>
      </c>
      <c r="AK22" s="55">
        <f t="shared" si="23"/>
        <v>0</v>
      </c>
      <c r="AL22" s="55">
        <f t="shared" si="23"/>
        <v>0</v>
      </c>
      <c r="AM22" s="55">
        <f t="shared" si="23"/>
        <v>0</v>
      </c>
      <c r="AN22" s="55">
        <f t="shared" si="23"/>
        <v>0</v>
      </c>
      <c r="AO22" s="55">
        <f t="shared" si="23"/>
        <v>0</v>
      </c>
      <c r="AP22" s="55">
        <f t="shared" si="23"/>
        <v>0</v>
      </c>
      <c r="AQ22" s="55">
        <f t="shared" si="23"/>
        <v>0</v>
      </c>
      <c r="AR22" s="55">
        <f t="shared" si="23"/>
        <v>0</v>
      </c>
      <c r="AS22" s="55">
        <f t="shared" si="23"/>
        <v>0</v>
      </c>
      <c r="AT22" s="55">
        <f t="shared" si="23"/>
        <v>0</v>
      </c>
      <c r="AU22" s="55">
        <f t="shared" si="23"/>
        <v>0</v>
      </c>
      <c r="AV22" s="55">
        <f t="shared" si="23"/>
        <v>0</v>
      </c>
      <c r="AW22" s="55">
        <f t="shared" si="23"/>
        <v>0</v>
      </c>
      <c r="AX22" s="55">
        <f t="shared" si="23"/>
        <v>0</v>
      </c>
      <c r="AY22" s="55">
        <f t="shared" si="23"/>
        <v>0</v>
      </c>
      <c r="AZ22" s="56">
        <f t="shared" si="23"/>
        <v>0</v>
      </c>
      <c r="BA22" s="55">
        <f t="shared" si="23"/>
        <v>0</v>
      </c>
      <c r="BB22" s="55">
        <f t="shared" si="23"/>
        <v>0</v>
      </c>
      <c r="BC22" s="55">
        <f t="shared" si="23"/>
        <v>0</v>
      </c>
      <c r="BD22" s="55">
        <f t="shared" si="23"/>
        <v>0</v>
      </c>
      <c r="BE22" s="55">
        <f t="shared" si="23"/>
        <v>0</v>
      </c>
      <c r="BF22" s="55">
        <f t="shared" si="23"/>
        <v>0</v>
      </c>
      <c r="BG22" s="55">
        <f t="shared" si="23"/>
        <v>0</v>
      </c>
      <c r="BH22" s="55">
        <f t="shared" si="23"/>
        <v>0</v>
      </c>
      <c r="BI22" s="55">
        <f t="shared" si="23"/>
        <v>0</v>
      </c>
      <c r="BJ22" s="57">
        <f t="shared" si="23"/>
        <v>0</v>
      </c>
      <c r="BK22" s="42">
        <f t="shared" si="8"/>
        <v>0</v>
      </c>
      <c r="BL22" s="42">
        <f t="shared" si="4"/>
        <v>0</v>
      </c>
    </row>
    <row r="23" spans="1:64" s="43" customFormat="1" ht="30" x14ac:dyDescent="0.25">
      <c r="A23" s="60" t="s">
        <v>925</v>
      </c>
      <c r="B23" s="45">
        <f t="shared" ref="B23:AE23" si="24">SUM(B24:B24)</f>
        <v>0</v>
      </c>
      <c r="C23" s="45">
        <f t="shared" si="24"/>
        <v>0</v>
      </c>
      <c r="D23" s="45">
        <f t="shared" si="24"/>
        <v>0</v>
      </c>
      <c r="E23" s="45">
        <f t="shared" si="24"/>
        <v>0</v>
      </c>
      <c r="F23" s="45">
        <f t="shared" si="24"/>
        <v>0</v>
      </c>
      <c r="G23" s="45">
        <f t="shared" si="24"/>
        <v>0</v>
      </c>
      <c r="H23" s="45">
        <f t="shared" si="24"/>
        <v>0</v>
      </c>
      <c r="I23" s="45">
        <f t="shared" si="24"/>
        <v>0</v>
      </c>
      <c r="J23" s="45">
        <f t="shared" si="24"/>
        <v>0</v>
      </c>
      <c r="K23" s="112">
        <f t="shared" si="24"/>
        <v>0</v>
      </c>
      <c r="L23" s="112">
        <f t="shared" si="24"/>
        <v>0</v>
      </c>
      <c r="M23" s="112">
        <f t="shared" si="24"/>
        <v>0</v>
      </c>
      <c r="N23" s="112">
        <f t="shared" si="24"/>
        <v>0</v>
      </c>
      <c r="O23" s="112">
        <f t="shared" si="24"/>
        <v>0</v>
      </c>
      <c r="P23" s="112">
        <f t="shared" si="24"/>
        <v>0</v>
      </c>
      <c r="Q23" s="112">
        <f t="shared" si="24"/>
        <v>0</v>
      </c>
      <c r="R23" s="112">
        <f t="shared" si="24"/>
        <v>0</v>
      </c>
      <c r="S23" s="45">
        <f t="shared" si="24"/>
        <v>0</v>
      </c>
      <c r="T23" s="45">
        <f t="shared" si="24"/>
        <v>0</v>
      </c>
      <c r="U23" s="112">
        <f t="shared" si="24"/>
        <v>0</v>
      </c>
      <c r="V23" s="75">
        <f t="shared" si="24"/>
        <v>0</v>
      </c>
      <c r="W23" s="46">
        <f t="shared" si="24"/>
        <v>0</v>
      </c>
      <c r="X23" s="53">
        <f t="shared" si="24"/>
        <v>0</v>
      </c>
      <c r="Y23" s="53">
        <f t="shared" si="24"/>
        <v>0</v>
      </c>
      <c r="Z23" s="53">
        <f t="shared" si="24"/>
        <v>0</v>
      </c>
      <c r="AA23" s="53">
        <f t="shared" si="24"/>
        <v>0</v>
      </c>
      <c r="AB23" s="53">
        <f t="shared" si="24"/>
        <v>0</v>
      </c>
      <c r="AC23" s="53">
        <f t="shared" si="24"/>
        <v>0</v>
      </c>
      <c r="AD23" s="53">
        <f t="shared" si="24"/>
        <v>0</v>
      </c>
      <c r="AE23" s="53">
        <f t="shared" si="24"/>
        <v>0</v>
      </c>
      <c r="AF23" s="53"/>
      <c r="AG23" s="53"/>
      <c r="AH23" s="53">
        <f t="shared" ref="AH23:BJ23" si="25">SUM(AH24:AH24)</f>
        <v>0</v>
      </c>
      <c r="AI23" s="54">
        <f t="shared" si="25"/>
        <v>0</v>
      </c>
      <c r="AJ23" s="55">
        <f t="shared" si="25"/>
        <v>0</v>
      </c>
      <c r="AK23" s="55">
        <f t="shared" si="25"/>
        <v>0</v>
      </c>
      <c r="AL23" s="55">
        <f t="shared" si="25"/>
        <v>0</v>
      </c>
      <c r="AM23" s="55">
        <f t="shared" si="25"/>
        <v>0</v>
      </c>
      <c r="AN23" s="55">
        <f t="shared" si="25"/>
        <v>0</v>
      </c>
      <c r="AO23" s="55">
        <f t="shared" si="25"/>
        <v>0</v>
      </c>
      <c r="AP23" s="55">
        <f t="shared" si="25"/>
        <v>0</v>
      </c>
      <c r="AQ23" s="55">
        <f t="shared" si="25"/>
        <v>0</v>
      </c>
      <c r="AR23" s="55">
        <f t="shared" si="25"/>
        <v>0</v>
      </c>
      <c r="AS23" s="55">
        <f t="shared" si="25"/>
        <v>0</v>
      </c>
      <c r="AT23" s="55">
        <f t="shared" si="25"/>
        <v>0</v>
      </c>
      <c r="AU23" s="55">
        <f t="shared" si="25"/>
        <v>0</v>
      </c>
      <c r="AV23" s="55">
        <f t="shared" si="25"/>
        <v>0</v>
      </c>
      <c r="AW23" s="55">
        <f t="shared" si="25"/>
        <v>0</v>
      </c>
      <c r="AX23" s="55">
        <f t="shared" si="25"/>
        <v>0</v>
      </c>
      <c r="AY23" s="55">
        <f t="shared" si="25"/>
        <v>0</v>
      </c>
      <c r="AZ23" s="56">
        <f t="shared" si="25"/>
        <v>0</v>
      </c>
      <c r="BA23" s="55">
        <f t="shared" si="25"/>
        <v>0</v>
      </c>
      <c r="BB23" s="55">
        <f t="shared" si="25"/>
        <v>0</v>
      </c>
      <c r="BC23" s="55">
        <f t="shared" si="25"/>
        <v>0</v>
      </c>
      <c r="BD23" s="55">
        <f t="shared" si="25"/>
        <v>0</v>
      </c>
      <c r="BE23" s="55">
        <f t="shared" si="25"/>
        <v>0</v>
      </c>
      <c r="BF23" s="55">
        <f t="shared" si="25"/>
        <v>0</v>
      </c>
      <c r="BG23" s="55">
        <f t="shared" si="25"/>
        <v>0</v>
      </c>
      <c r="BH23" s="55">
        <f t="shared" si="25"/>
        <v>0</v>
      </c>
      <c r="BI23" s="55">
        <f t="shared" si="25"/>
        <v>0</v>
      </c>
      <c r="BJ23" s="57">
        <f t="shared" si="25"/>
        <v>0</v>
      </c>
      <c r="BK23" s="42">
        <f t="shared" si="8"/>
        <v>0</v>
      </c>
      <c r="BL23" s="42">
        <f t="shared" si="4"/>
        <v>0</v>
      </c>
    </row>
    <row r="24" spans="1:64" s="70" customFormat="1" hidden="1" x14ac:dyDescent="0.25">
      <c r="A24" s="61" t="s">
        <v>914</v>
      </c>
      <c r="B24" s="62">
        <v>0</v>
      </c>
      <c r="C24" s="62">
        <v>0</v>
      </c>
      <c r="D24" s="62">
        <v>0</v>
      </c>
      <c r="E24" s="62">
        <v>0</v>
      </c>
      <c r="F24" s="62">
        <v>0</v>
      </c>
      <c r="G24" s="62">
        <v>0</v>
      </c>
      <c r="H24" s="62">
        <v>0</v>
      </c>
      <c r="I24" s="62">
        <v>0</v>
      </c>
      <c r="J24" s="62">
        <v>0</v>
      </c>
      <c r="K24" s="62">
        <v>0</v>
      </c>
      <c r="L24" s="62">
        <v>0</v>
      </c>
      <c r="M24" s="62">
        <v>0</v>
      </c>
      <c r="N24" s="62">
        <v>0</v>
      </c>
      <c r="O24" s="62">
        <v>0</v>
      </c>
      <c r="P24" s="62">
        <v>0</v>
      </c>
      <c r="Q24" s="62">
        <v>0</v>
      </c>
      <c r="R24" s="62">
        <v>0</v>
      </c>
      <c r="S24" s="62">
        <v>0</v>
      </c>
      <c r="T24" s="62">
        <v>0</v>
      </c>
      <c r="U24" s="62">
        <v>0</v>
      </c>
      <c r="V24" s="118">
        <v>0</v>
      </c>
      <c r="W24" s="63">
        <f>SUM(B24:V24)</f>
        <v>0</v>
      </c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5">
        <f>SUM(X24:AH24)</f>
        <v>0</v>
      </c>
      <c r="AJ24" s="66"/>
      <c r="AK24" s="66"/>
      <c r="AL24" s="66"/>
      <c r="AM24" s="66"/>
      <c r="AN24" s="66"/>
      <c r="AO24" s="66"/>
      <c r="AP24" s="66"/>
      <c r="AQ24" s="66"/>
      <c r="AR24" s="66"/>
      <c r="AS24" s="66"/>
      <c r="AT24" s="66"/>
      <c r="AU24" s="66"/>
      <c r="AV24" s="66"/>
      <c r="AW24" s="66"/>
      <c r="AX24" s="66"/>
      <c r="AY24" s="66"/>
      <c r="AZ24" s="67"/>
      <c r="BA24" s="66"/>
      <c r="BB24" s="66"/>
      <c r="BC24" s="66"/>
      <c r="BD24" s="66"/>
      <c r="BE24" s="66"/>
      <c r="BF24" s="66"/>
      <c r="BG24" s="66"/>
      <c r="BH24" s="66"/>
      <c r="BI24" s="66"/>
      <c r="BJ24" s="68">
        <f>SUM(BA24:BI24)</f>
        <v>0</v>
      </c>
      <c r="BK24" s="69">
        <f t="shared" si="8"/>
        <v>0</v>
      </c>
      <c r="BL24" s="69">
        <f t="shared" si="4"/>
        <v>0</v>
      </c>
    </row>
    <row r="25" spans="1:64" s="43" customFormat="1" x14ac:dyDescent="0.25">
      <c r="A25" s="60" t="s">
        <v>926</v>
      </c>
      <c r="B25" s="45">
        <f t="shared" ref="B25:AE25" si="26">SUM(B26:B26)</f>
        <v>0</v>
      </c>
      <c r="C25" s="45">
        <f t="shared" si="26"/>
        <v>0</v>
      </c>
      <c r="D25" s="45">
        <f t="shared" si="26"/>
        <v>0</v>
      </c>
      <c r="E25" s="45">
        <f t="shared" si="26"/>
        <v>0</v>
      </c>
      <c r="F25" s="45">
        <f t="shared" si="26"/>
        <v>0</v>
      </c>
      <c r="G25" s="45">
        <f t="shared" si="26"/>
        <v>0</v>
      </c>
      <c r="H25" s="45">
        <f t="shared" si="26"/>
        <v>0</v>
      </c>
      <c r="I25" s="45">
        <f t="shared" si="26"/>
        <v>0</v>
      </c>
      <c r="J25" s="45">
        <f t="shared" si="26"/>
        <v>0</v>
      </c>
      <c r="K25" s="112">
        <f t="shared" si="26"/>
        <v>0</v>
      </c>
      <c r="L25" s="112">
        <f t="shared" si="26"/>
        <v>0</v>
      </c>
      <c r="M25" s="112">
        <f t="shared" si="26"/>
        <v>0</v>
      </c>
      <c r="N25" s="112">
        <f t="shared" si="26"/>
        <v>0</v>
      </c>
      <c r="O25" s="112">
        <f t="shared" si="26"/>
        <v>0</v>
      </c>
      <c r="P25" s="112">
        <f t="shared" si="26"/>
        <v>0</v>
      </c>
      <c r="Q25" s="112">
        <f t="shared" si="26"/>
        <v>0</v>
      </c>
      <c r="R25" s="112">
        <f t="shared" si="26"/>
        <v>0</v>
      </c>
      <c r="S25" s="45">
        <f t="shared" si="26"/>
        <v>0</v>
      </c>
      <c r="T25" s="45">
        <f t="shared" si="26"/>
        <v>0</v>
      </c>
      <c r="U25" s="112">
        <f t="shared" si="26"/>
        <v>0</v>
      </c>
      <c r="V25" s="75">
        <f t="shared" si="26"/>
        <v>0</v>
      </c>
      <c r="W25" s="46">
        <f t="shared" si="26"/>
        <v>0</v>
      </c>
      <c r="X25" s="53">
        <f t="shared" si="26"/>
        <v>0</v>
      </c>
      <c r="Y25" s="53">
        <f t="shared" si="26"/>
        <v>0</v>
      </c>
      <c r="Z25" s="53">
        <f t="shared" si="26"/>
        <v>0</v>
      </c>
      <c r="AA25" s="53">
        <f t="shared" si="26"/>
        <v>0</v>
      </c>
      <c r="AB25" s="53">
        <f t="shared" si="26"/>
        <v>0</v>
      </c>
      <c r="AC25" s="53">
        <f t="shared" si="26"/>
        <v>0</v>
      </c>
      <c r="AD25" s="53">
        <f t="shared" si="26"/>
        <v>0</v>
      </c>
      <c r="AE25" s="53">
        <f t="shared" si="26"/>
        <v>0</v>
      </c>
      <c r="AF25" s="53"/>
      <c r="AG25" s="53"/>
      <c r="AH25" s="53">
        <f t="shared" ref="AH25:BJ25" si="27">SUM(AH26:AH26)</f>
        <v>0</v>
      </c>
      <c r="AI25" s="54">
        <f t="shared" si="27"/>
        <v>0</v>
      </c>
      <c r="AJ25" s="55">
        <f t="shared" si="27"/>
        <v>0</v>
      </c>
      <c r="AK25" s="55">
        <f t="shared" si="27"/>
        <v>0</v>
      </c>
      <c r="AL25" s="55">
        <f t="shared" si="27"/>
        <v>0</v>
      </c>
      <c r="AM25" s="55">
        <f t="shared" si="27"/>
        <v>0</v>
      </c>
      <c r="AN25" s="55">
        <f t="shared" si="27"/>
        <v>0</v>
      </c>
      <c r="AO25" s="55">
        <f t="shared" si="27"/>
        <v>0</v>
      </c>
      <c r="AP25" s="55">
        <f t="shared" si="27"/>
        <v>0</v>
      </c>
      <c r="AQ25" s="55">
        <f t="shared" si="27"/>
        <v>0</v>
      </c>
      <c r="AR25" s="55">
        <f t="shared" si="27"/>
        <v>0</v>
      </c>
      <c r="AS25" s="55">
        <f t="shared" si="27"/>
        <v>0</v>
      </c>
      <c r="AT25" s="55">
        <f t="shared" si="27"/>
        <v>0</v>
      </c>
      <c r="AU25" s="55">
        <f t="shared" si="27"/>
        <v>0</v>
      </c>
      <c r="AV25" s="55">
        <f t="shared" si="27"/>
        <v>0</v>
      </c>
      <c r="AW25" s="55">
        <f t="shared" si="27"/>
        <v>0</v>
      </c>
      <c r="AX25" s="55">
        <f t="shared" si="27"/>
        <v>0</v>
      </c>
      <c r="AY25" s="55">
        <f t="shared" si="27"/>
        <v>0</v>
      </c>
      <c r="AZ25" s="56">
        <f t="shared" si="27"/>
        <v>0</v>
      </c>
      <c r="BA25" s="55">
        <f t="shared" si="27"/>
        <v>0</v>
      </c>
      <c r="BB25" s="55">
        <f t="shared" si="27"/>
        <v>0</v>
      </c>
      <c r="BC25" s="55">
        <f t="shared" si="27"/>
        <v>0</v>
      </c>
      <c r="BD25" s="55">
        <f t="shared" si="27"/>
        <v>0</v>
      </c>
      <c r="BE25" s="55">
        <f t="shared" si="27"/>
        <v>0</v>
      </c>
      <c r="BF25" s="55">
        <f t="shared" si="27"/>
        <v>0</v>
      </c>
      <c r="BG25" s="55">
        <f t="shared" si="27"/>
        <v>0</v>
      </c>
      <c r="BH25" s="55">
        <f t="shared" si="27"/>
        <v>0</v>
      </c>
      <c r="BI25" s="55">
        <f t="shared" si="27"/>
        <v>0</v>
      </c>
      <c r="BJ25" s="57">
        <f t="shared" si="27"/>
        <v>0</v>
      </c>
      <c r="BK25" s="42">
        <f t="shared" si="8"/>
        <v>0</v>
      </c>
      <c r="BL25" s="42">
        <f t="shared" si="4"/>
        <v>0</v>
      </c>
    </row>
    <row r="26" spans="1:64" s="70" customFormat="1" hidden="1" x14ac:dyDescent="0.25">
      <c r="A26" s="61" t="s">
        <v>914</v>
      </c>
      <c r="B26" s="62">
        <v>0</v>
      </c>
      <c r="C26" s="62">
        <v>0</v>
      </c>
      <c r="D26" s="62">
        <v>0</v>
      </c>
      <c r="E26" s="62">
        <v>0</v>
      </c>
      <c r="F26" s="62">
        <v>0</v>
      </c>
      <c r="G26" s="62">
        <v>0</v>
      </c>
      <c r="H26" s="62">
        <v>0</v>
      </c>
      <c r="I26" s="62">
        <v>0</v>
      </c>
      <c r="J26" s="62">
        <v>0</v>
      </c>
      <c r="K26" s="62">
        <v>0</v>
      </c>
      <c r="L26" s="62">
        <v>0</v>
      </c>
      <c r="M26" s="62">
        <v>0</v>
      </c>
      <c r="N26" s="62">
        <v>0</v>
      </c>
      <c r="O26" s="62">
        <v>0</v>
      </c>
      <c r="P26" s="62">
        <v>0</v>
      </c>
      <c r="Q26" s="62">
        <v>0</v>
      </c>
      <c r="R26" s="62">
        <v>0</v>
      </c>
      <c r="S26" s="62">
        <v>0</v>
      </c>
      <c r="T26" s="62">
        <v>0</v>
      </c>
      <c r="U26" s="62">
        <v>0</v>
      </c>
      <c r="V26" s="118">
        <v>0</v>
      </c>
      <c r="W26" s="63">
        <f>SUM(B26:V26)</f>
        <v>0</v>
      </c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5">
        <f>SUM(X26:AH26)</f>
        <v>0</v>
      </c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7"/>
      <c r="BA26" s="66"/>
      <c r="BB26" s="66"/>
      <c r="BC26" s="66"/>
      <c r="BD26" s="66"/>
      <c r="BE26" s="66"/>
      <c r="BF26" s="66"/>
      <c r="BG26" s="66"/>
      <c r="BH26" s="66"/>
      <c r="BI26" s="66"/>
      <c r="BJ26" s="68">
        <f>SUM(BA26:BI26)</f>
        <v>0</v>
      </c>
      <c r="BK26" s="69">
        <f t="shared" si="8"/>
        <v>0</v>
      </c>
      <c r="BL26" s="69">
        <f t="shared" si="4"/>
        <v>0</v>
      </c>
    </row>
    <row r="27" spans="1:64" s="43" customFormat="1" ht="30" x14ac:dyDescent="0.25">
      <c r="A27" s="60" t="s">
        <v>927</v>
      </c>
      <c r="B27" s="45">
        <f t="shared" ref="B27:BJ27" si="28">SUM(B28:B29)</f>
        <v>0</v>
      </c>
      <c r="C27" s="45">
        <f t="shared" si="28"/>
        <v>0</v>
      </c>
      <c r="D27" s="45">
        <f t="shared" si="28"/>
        <v>0</v>
      </c>
      <c r="E27" s="45">
        <f t="shared" si="28"/>
        <v>0</v>
      </c>
      <c r="F27" s="45">
        <f t="shared" si="28"/>
        <v>0</v>
      </c>
      <c r="G27" s="45">
        <f t="shared" si="28"/>
        <v>0</v>
      </c>
      <c r="H27" s="45">
        <f t="shared" si="28"/>
        <v>0</v>
      </c>
      <c r="I27" s="45">
        <f t="shared" si="28"/>
        <v>0</v>
      </c>
      <c r="J27" s="45">
        <f t="shared" si="28"/>
        <v>0</v>
      </c>
      <c r="K27" s="112">
        <f t="shared" si="28"/>
        <v>0</v>
      </c>
      <c r="L27" s="112">
        <f t="shared" si="28"/>
        <v>0</v>
      </c>
      <c r="M27" s="112">
        <f t="shared" si="28"/>
        <v>0</v>
      </c>
      <c r="N27" s="112">
        <f t="shared" si="28"/>
        <v>0</v>
      </c>
      <c r="O27" s="112">
        <f t="shared" si="28"/>
        <v>0</v>
      </c>
      <c r="P27" s="112">
        <f t="shared" si="28"/>
        <v>0</v>
      </c>
      <c r="Q27" s="112">
        <f t="shared" si="28"/>
        <v>0</v>
      </c>
      <c r="R27" s="112">
        <f t="shared" si="28"/>
        <v>0</v>
      </c>
      <c r="S27" s="45">
        <f t="shared" si="28"/>
        <v>0</v>
      </c>
      <c r="T27" s="45">
        <f t="shared" si="28"/>
        <v>0</v>
      </c>
      <c r="U27" s="112">
        <f t="shared" si="28"/>
        <v>0</v>
      </c>
      <c r="V27" s="75">
        <f t="shared" si="28"/>
        <v>0</v>
      </c>
      <c r="W27" s="46">
        <f t="shared" si="28"/>
        <v>0</v>
      </c>
      <c r="X27" s="53">
        <f t="shared" si="28"/>
        <v>0</v>
      </c>
      <c r="Y27" s="53">
        <f t="shared" si="28"/>
        <v>0</v>
      </c>
      <c r="Z27" s="53">
        <f t="shared" si="28"/>
        <v>0</v>
      </c>
      <c r="AA27" s="53">
        <f t="shared" si="28"/>
        <v>0</v>
      </c>
      <c r="AB27" s="53">
        <f t="shared" si="28"/>
        <v>0</v>
      </c>
      <c r="AC27" s="53">
        <f t="shared" si="28"/>
        <v>0</v>
      </c>
      <c r="AD27" s="53">
        <f t="shared" si="28"/>
        <v>0</v>
      </c>
      <c r="AE27" s="53">
        <f t="shared" si="28"/>
        <v>0</v>
      </c>
      <c r="AF27" s="53"/>
      <c r="AG27" s="53"/>
      <c r="AH27" s="53">
        <f t="shared" si="28"/>
        <v>0</v>
      </c>
      <c r="AI27" s="54">
        <f t="shared" si="28"/>
        <v>0</v>
      </c>
      <c r="AJ27" s="55">
        <f t="shared" si="28"/>
        <v>0</v>
      </c>
      <c r="AK27" s="55">
        <f t="shared" si="28"/>
        <v>0</v>
      </c>
      <c r="AL27" s="55">
        <f t="shared" si="28"/>
        <v>0</v>
      </c>
      <c r="AM27" s="55">
        <f t="shared" si="28"/>
        <v>0</v>
      </c>
      <c r="AN27" s="55">
        <f t="shared" si="28"/>
        <v>0</v>
      </c>
      <c r="AO27" s="55">
        <f t="shared" si="28"/>
        <v>0</v>
      </c>
      <c r="AP27" s="55">
        <f t="shared" si="28"/>
        <v>0</v>
      </c>
      <c r="AQ27" s="55">
        <f t="shared" si="28"/>
        <v>0</v>
      </c>
      <c r="AR27" s="55">
        <f t="shared" si="28"/>
        <v>0</v>
      </c>
      <c r="AS27" s="55">
        <f t="shared" si="28"/>
        <v>0</v>
      </c>
      <c r="AT27" s="55">
        <f t="shared" si="28"/>
        <v>0</v>
      </c>
      <c r="AU27" s="55">
        <f t="shared" si="28"/>
        <v>0</v>
      </c>
      <c r="AV27" s="55">
        <f>SUM(AV28:AV29)</f>
        <v>0</v>
      </c>
      <c r="AW27" s="55">
        <f>SUM(AW28:AW29)</f>
        <v>0</v>
      </c>
      <c r="AX27" s="55">
        <f>SUM(AX28:AX29)</f>
        <v>0</v>
      </c>
      <c r="AY27" s="55">
        <f>SUM(AY28:AY29)</f>
        <v>0</v>
      </c>
      <c r="AZ27" s="56">
        <f>SUM(AZ28:AZ29)</f>
        <v>0</v>
      </c>
      <c r="BA27" s="55">
        <f t="shared" si="28"/>
        <v>0</v>
      </c>
      <c r="BB27" s="55">
        <f t="shared" si="28"/>
        <v>0</v>
      </c>
      <c r="BC27" s="55">
        <f t="shared" si="28"/>
        <v>0</v>
      </c>
      <c r="BD27" s="55">
        <f t="shared" si="28"/>
        <v>0</v>
      </c>
      <c r="BE27" s="55">
        <f t="shared" si="28"/>
        <v>0</v>
      </c>
      <c r="BF27" s="55">
        <f t="shared" si="28"/>
        <v>0</v>
      </c>
      <c r="BG27" s="55">
        <f t="shared" si="28"/>
        <v>0</v>
      </c>
      <c r="BH27" s="55">
        <f t="shared" si="28"/>
        <v>0</v>
      </c>
      <c r="BI27" s="55">
        <f t="shared" si="28"/>
        <v>0</v>
      </c>
      <c r="BJ27" s="57">
        <f t="shared" si="28"/>
        <v>0</v>
      </c>
      <c r="BK27" s="42">
        <f t="shared" si="8"/>
        <v>0</v>
      </c>
      <c r="BL27" s="42">
        <f t="shared" si="4"/>
        <v>0</v>
      </c>
    </row>
    <row r="28" spans="1:64" s="70" customFormat="1" hidden="1" x14ac:dyDescent="0.25">
      <c r="A28" s="61" t="s">
        <v>914</v>
      </c>
      <c r="B28" s="62">
        <v>0</v>
      </c>
      <c r="C28" s="62">
        <v>0</v>
      </c>
      <c r="D28" s="62">
        <v>0</v>
      </c>
      <c r="E28" s="62">
        <v>0</v>
      </c>
      <c r="F28" s="62">
        <v>0</v>
      </c>
      <c r="G28" s="62">
        <v>0</v>
      </c>
      <c r="H28" s="62">
        <v>0</v>
      </c>
      <c r="I28" s="62">
        <v>0</v>
      </c>
      <c r="J28" s="62">
        <v>0</v>
      </c>
      <c r="K28" s="62">
        <v>0</v>
      </c>
      <c r="L28" s="62">
        <v>0</v>
      </c>
      <c r="M28" s="62">
        <v>0</v>
      </c>
      <c r="N28" s="62">
        <v>0</v>
      </c>
      <c r="O28" s="62">
        <v>0</v>
      </c>
      <c r="P28" s="62">
        <v>0</v>
      </c>
      <c r="Q28" s="62">
        <v>0</v>
      </c>
      <c r="R28" s="62">
        <v>0</v>
      </c>
      <c r="S28" s="62">
        <v>0</v>
      </c>
      <c r="T28" s="62">
        <v>0</v>
      </c>
      <c r="U28" s="62">
        <v>0</v>
      </c>
      <c r="V28" s="118">
        <v>0</v>
      </c>
      <c r="W28" s="63">
        <f>SUM(B28:V28)</f>
        <v>0</v>
      </c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5">
        <f>SUM(X28:AH28)</f>
        <v>0</v>
      </c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7"/>
      <c r="BA28" s="66"/>
      <c r="BB28" s="66"/>
      <c r="BC28" s="66"/>
      <c r="BD28" s="66"/>
      <c r="BE28" s="66"/>
      <c r="BF28" s="66"/>
      <c r="BG28" s="66"/>
      <c r="BH28" s="66"/>
      <c r="BI28" s="66"/>
      <c r="BJ28" s="68">
        <f>SUM(BA28:BI28)</f>
        <v>0</v>
      </c>
      <c r="BK28" s="69">
        <f t="shared" si="8"/>
        <v>0</v>
      </c>
      <c r="BL28" s="69">
        <f t="shared" si="4"/>
        <v>0</v>
      </c>
    </row>
    <row r="29" spans="1:64" s="70" customFormat="1" hidden="1" x14ac:dyDescent="0.25">
      <c r="A29" s="61" t="s">
        <v>914</v>
      </c>
      <c r="B29" s="62">
        <v>0</v>
      </c>
      <c r="C29" s="62">
        <v>0</v>
      </c>
      <c r="D29" s="62">
        <v>0</v>
      </c>
      <c r="E29" s="62">
        <v>0</v>
      </c>
      <c r="F29" s="62">
        <v>0</v>
      </c>
      <c r="G29" s="62">
        <v>0</v>
      </c>
      <c r="H29" s="62">
        <v>0</v>
      </c>
      <c r="I29" s="62">
        <v>0</v>
      </c>
      <c r="J29" s="62">
        <v>0</v>
      </c>
      <c r="K29" s="62">
        <v>0</v>
      </c>
      <c r="L29" s="62">
        <v>0</v>
      </c>
      <c r="M29" s="62">
        <v>0</v>
      </c>
      <c r="N29" s="62">
        <v>0</v>
      </c>
      <c r="O29" s="62">
        <v>0</v>
      </c>
      <c r="P29" s="62">
        <v>0</v>
      </c>
      <c r="Q29" s="62">
        <v>0</v>
      </c>
      <c r="R29" s="62">
        <v>0</v>
      </c>
      <c r="S29" s="62">
        <v>0</v>
      </c>
      <c r="T29" s="62">
        <v>0</v>
      </c>
      <c r="U29" s="62">
        <v>0</v>
      </c>
      <c r="V29" s="118">
        <v>0</v>
      </c>
      <c r="W29" s="63">
        <f>SUM(B29:V29)</f>
        <v>0</v>
      </c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5">
        <f>SUM(X29:AH29)</f>
        <v>0</v>
      </c>
      <c r="AJ29" s="66"/>
      <c r="AK29" s="66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7"/>
      <c r="BA29" s="66"/>
      <c r="BB29" s="66"/>
      <c r="BC29" s="66"/>
      <c r="BD29" s="66"/>
      <c r="BE29" s="66"/>
      <c r="BF29" s="66"/>
      <c r="BG29" s="66"/>
      <c r="BH29" s="66"/>
      <c r="BI29" s="66"/>
      <c r="BJ29" s="68">
        <f>SUM(BA29:BI29)</f>
        <v>0</v>
      </c>
      <c r="BK29" s="69">
        <f t="shared" si="8"/>
        <v>0</v>
      </c>
      <c r="BL29" s="69">
        <f t="shared" si="4"/>
        <v>0</v>
      </c>
    </row>
    <row r="30" spans="1:64" s="43" customFormat="1" x14ac:dyDescent="0.25">
      <c r="A30" s="60" t="s">
        <v>928</v>
      </c>
      <c r="B30" s="45">
        <f t="shared" ref="B30:AE30" si="29">SUM(B31:B31)</f>
        <v>0</v>
      </c>
      <c r="C30" s="45">
        <f t="shared" si="29"/>
        <v>0</v>
      </c>
      <c r="D30" s="45">
        <f t="shared" si="29"/>
        <v>0</v>
      </c>
      <c r="E30" s="45">
        <f t="shared" si="29"/>
        <v>0</v>
      </c>
      <c r="F30" s="45">
        <f t="shared" si="29"/>
        <v>0</v>
      </c>
      <c r="G30" s="45">
        <f t="shared" si="29"/>
        <v>0</v>
      </c>
      <c r="H30" s="45">
        <f t="shared" si="29"/>
        <v>0</v>
      </c>
      <c r="I30" s="45">
        <f t="shared" si="29"/>
        <v>0</v>
      </c>
      <c r="J30" s="45">
        <f t="shared" si="29"/>
        <v>0</v>
      </c>
      <c r="K30" s="112">
        <f t="shared" si="29"/>
        <v>0</v>
      </c>
      <c r="L30" s="112">
        <f t="shared" si="29"/>
        <v>0</v>
      </c>
      <c r="M30" s="112">
        <f t="shared" si="29"/>
        <v>0</v>
      </c>
      <c r="N30" s="112">
        <f t="shared" si="29"/>
        <v>0</v>
      </c>
      <c r="O30" s="112">
        <f t="shared" si="29"/>
        <v>0</v>
      </c>
      <c r="P30" s="112">
        <f t="shared" si="29"/>
        <v>0</v>
      </c>
      <c r="Q30" s="112">
        <f t="shared" si="29"/>
        <v>0</v>
      </c>
      <c r="R30" s="112">
        <f t="shared" si="29"/>
        <v>0</v>
      </c>
      <c r="S30" s="45">
        <f t="shared" si="29"/>
        <v>0</v>
      </c>
      <c r="T30" s="45">
        <f t="shared" si="29"/>
        <v>0</v>
      </c>
      <c r="U30" s="112">
        <f t="shared" si="29"/>
        <v>0</v>
      </c>
      <c r="V30" s="75">
        <f t="shared" si="29"/>
        <v>0</v>
      </c>
      <c r="W30" s="46">
        <f t="shared" si="29"/>
        <v>0</v>
      </c>
      <c r="X30" s="53">
        <f t="shared" si="29"/>
        <v>0</v>
      </c>
      <c r="Y30" s="53">
        <f t="shared" si="29"/>
        <v>0</v>
      </c>
      <c r="Z30" s="53">
        <f t="shared" si="29"/>
        <v>0</v>
      </c>
      <c r="AA30" s="53">
        <f t="shared" si="29"/>
        <v>0</v>
      </c>
      <c r="AB30" s="53">
        <f t="shared" si="29"/>
        <v>0</v>
      </c>
      <c r="AC30" s="53">
        <f t="shared" si="29"/>
        <v>0</v>
      </c>
      <c r="AD30" s="53">
        <f t="shared" si="29"/>
        <v>0</v>
      </c>
      <c r="AE30" s="53">
        <f t="shared" si="29"/>
        <v>0</v>
      </c>
      <c r="AF30" s="53"/>
      <c r="AG30" s="53"/>
      <c r="AH30" s="53">
        <f t="shared" ref="AH30:BJ30" si="30">SUM(AH31:AH31)</f>
        <v>0</v>
      </c>
      <c r="AI30" s="54">
        <f t="shared" si="30"/>
        <v>0</v>
      </c>
      <c r="AJ30" s="55">
        <f t="shared" si="30"/>
        <v>0</v>
      </c>
      <c r="AK30" s="55">
        <f t="shared" si="30"/>
        <v>0</v>
      </c>
      <c r="AL30" s="55">
        <f t="shared" si="30"/>
        <v>0</v>
      </c>
      <c r="AM30" s="55">
        <f t="shared" si="30"/>
        <v>0</v>
      </c>
      <c r="AN30" s="55">
        <f t="shared" si="30"/>
        <v>0</v>
      </c>
      <c r="AO30" s="55">
        <f t="shared" si="30"/>
        <v>0</v>
      </c>
      <c r="AP30" s="55">
        <f t="shared" si="30"/>
        <v>0</v>
      </c>
      <c r="AQ30" s="55">
        <f t="shared" si="30"/>
        <v>0</v>
      </c>
      <c r="AR30" s="55">
        <f t="shared" si="30"/>
        <v>0</v>
      </c>
      <c r="AS30" s="55">
        <f t="shared" si="30"/>
        <v>0</v>
      </c>
      <c r="AT30" s="55">
        <f t="shared" si="30"/>
        <v>0</v>
      </c>
      <c r="AU30" s="55">
        <f t="shared" si="30"/>
        <v>0</v>
      </c>
      <c r="AV30" s="55">
        <f t="shared" si="30"/>
        <v>0</v>
      </c>
      <c r="AW30" s="55">
        <f t="shared" si="30"/>
        <v>0</v>
      </c>
      <c r="AX30" s="55">
        <f t="shared" si="30"/>
        <v>0</v>
      </c>
      <c r="AY30" s="55">
        <f t="shared" si="30"/>
        <v>0</v>
      </c>
      <c r="AZ30" s="56">
        <f t="shared" si="30"/>
        <v>0</v>
      </c>
      <c r="BA30" s="55">
        <f t="shared" si="30"/>
        <v>0</v>
      </c>
      <c r="BB30" s="55">
        <f t="shared" si="30"/>
        <v>0</v>
      </c>
      <c r="BC30" s="55">
        <f t="shared" si="30"/>
        <v>0</v>
      </c>
      <c r="BD30" s="55">
        <f t="shared" si="30"/>
        <v>0</v>
      </c>
      <c r="BE30" s="55">
        <f t="shared" si="30"/>
        <v>0</v>
      </c>
      <c r="BF30" s="55">
        <f t="shared" si="30"/>
        <v>0</v>
      </c>
      <c r="BG30" s="55">
        <f t="shared" si="30"/>
        <v>0</v>
      </c>
      <c r="BH30" s="55">
        <f t="shared" si="30"/>
        <v>0</v>
      </c>
      <c r="BI30" s="55">
        <f t="shared" si="30"/>
        <v>0</v>
      </c>
      <c r="BJ30" s="57">
        <f t="shared" si="30"/>
        <v>0</v>
      </c>
      <c r="BK30" s="42">
        <f t="shared" si="8"/>
        <v>0</v>
      </c>
      <c r="BL30" s="42">
        <f t="shared" si="4"/>
        <v>0</v>
      </c>
    </row>
    <row r="31" spans="1:64" s="70" customFormat="1" hidden="1" x14ac:dyDescent="0.25">
      <c r="A31" s="61" t="s">
        <v>914</v>
      </c>
      <c r="B31" s="62">
        <v>0</v>
      </c>
      <c r="C31" s="62">
        <v>0</v>
      </c>
      <c r="D31" s="62">
        <v>0</v>
      </c>
      <c r="E31" s="62">
        <v>0</v>
      </c>
      <c r="F31" s="62">
        <v>0</v>
      </c>
      <c r="G31" s="62">
        <v>0</v>
      </c>
      <c r="H31" s="62">
        <v>0</v>
      </c>
      <c r="I31" s="62">
        <v>0</v>
      </c>
      <c r="J31" s="62">
        <v>0</v>
      </c>
      <c r="K31" s="62">
        <v>0</v>
      </c>
      <c r="L31" s="62">
        <v>0</v>
      </c>
      <c r="M31" s="62">
        <v>0</v>
      </c>
      <c r="N31" s="62">
        <v>0</v>
      </c>
      <c r="O31" s="62">
        <v>0</v>
      </c>
      <c r="P31" s="62">
        <v>0</v>
      </c>
      <c r="Q31" s="62">
        <v>0</v>
      </c>
      <c r="R31" s="62">
        <v>0</v>
      </c>
      <c r="S31" s="62">
        <v>0</v>
      </c>
      <c r="T31" s="62">
        <v>0</v>
      </c>
      <c r="U31" s="62">
        <v>0</v>
      </c>
      <c r="V31" s="118">
        <v>0</v>
      </c>
      <c r="W31" s="63">
        <f>SUM(B31:V31)</f>
        <v>0</v>
      </c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5">
        <f>SUM(X31:AH31)</f>
        <v>0</v>
      </c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7"/>
      <c r="BA31" s="66"/>
      <c r="BB31" s="66"/>
      <c r="BC31" s="66"/>
      <c r="BD31" s="66"/>
      <c r="BE31" s="66"/>
      <c r="BF31" s="66"/>
      <c r="BG31" s="66"/>
      <c r="BH31" s="66"/>
      <c r="BI31" s="66"/>
      <c r="BJ31" s="68">
        <f>SUM(BA31:BI31)</f>
        <v>0</v>
      </c>
      <c r="BK31" s="69">
        <f t="shared" si="8"/>
        <v>0</v>
      </c>
      <c r="BL31" s="69">
        <f t="shared" si="4"/>
        <v>0</v>
      </c>
    </row>
    <row r="32" spans="1:64" s="43" customFormat="1" ht="30" x14ac:dyDescent="0.25">
      <c r="A32" s="71" t="s">
        <v>929</v>
      </c>
      <c r="B32" s="45">
        <f t="shared" ref="B32:AE32" si="31">+B33+B35</f>
        <v>0</v>
      </c>
      <c r="C32" s="45">
        <f t="shared" si="31"/>
        <v>0</v>
      </c>
      <c r="D32" s="45">
        <f t="shared" si="31"/>
        <v>0</v>
      </c>
      <c r="E32" s="45">
        <f t="shared" si="31"/>
        <v>0</v>
      </c>
      <c r="F32" s="45">
        <f t="shared" si="31"/>
        <v>0</v>
      </c>
      <c r="G32" s="45">
        <f t="shared" si="31"/>
        <v>0</v>
      </c>
      <c r="H32" s="45">
        <f t="shared" si="31"/>
        <v>0</v>
      </c>
      <c r="I32" s="45">
        <f t="shared" si="31"/>
        <v>0</v>
      </c>
      <c r="J32" s="45">
        <f t="shared" si="31"/>
        <v>0</v>
      </c>
      <c r="K32" s="112">
        <f t="shared" si="31"/>
        <v>0</v>
      </c>
      <c r="L32" s="112">
        <f t="shared" si="31"/>
        <v>0</v>
      </c>
      <c r="M32" s="112">
        <f t="shared" si="31"/>
        <v>0</v>
      </c>
      <c r="N32" s="112">
        <f t="shared" si="31"/>
        <v>0</v>
      </c>
      <c r="O32" s="112">
        <f t="shared" si="31"/>
        <v>0</v>
      </c>
      <c r="P32" s="112">
        <f t="shared" si="31"/>
        <v>0</v>
      </c>
      <c r="Q32" s="112">
        <f t="shared" si="31"/>
        <v>0</v>
      </c>
      <c r="R32" s="112">
        <f t="shared" si="31"/>
        <v>0</v>
      </c>
      <c r="S32" s="45">
        <f t="shared" si="31"/>
        <v>0</v>
      </c>
      <c r="T32" s="45">
        <f t="shared" si="31"/>
        <v>0</v>
      </c>
      <c r="U32" s="112">
        <f t="shared" si="31"/>
        <v>0</v>
      </c>
      <c r="V32" s="75">
        <f t="shared" si="31"/>
        <v>0</v>
      </c>
      <c r="W32" s="46">
        <f t="shared" si="31"/>
        <v>0</v>
      </c>
      <c r="X32" s="53">
        <f t="shared" si="31"/>
        <v>0</v>
      </c>
      <c r="Y32" s="53">
        <f t="shared" si="31"/>
        <v>0</v>
      </c>
      <c r="Z32" s="53">
        <f t="shared" si="31"/>
        <v>0</v>
      </c>
      <c r="AA32" s="53">
        <f t="shared" si="31"/>
        <v>0</v>
      </c>
      <c r="AB32" s="53">
        <f t="shared" si="31"/>
        <v>0</v>
      </c>
      <c r="AC32" s="53">
        <f t="shared" si="31"/>
        <v>0</v>
      </c>
      <c r="AD32" s="53">
        <f t="shared" si="31"/>
        <v>0</v>
      </c>
      <c r="AE32" s="53">
        <f t="shared" si="31"/>
        <v>0</v>
      </c>
      <c r="AF32" s="53"/>
      <c r="AG32" s="53"/>
      <c r="AH32" s="53">
        <f t="shared" ref="AH32:BJ32" si="32">+AH33+AH35</f>
        <v>0</v>
      </c>
      <c r="AI32" s="54">
        <f t="shared" si="32"/>
        <v>0</v>
      </c>
      <c r="AJ32" s="55">
        <f t="shared" si="32"/>
        <v>0</v>
      </c>
      <c r="AK32" s="55">
        <f t="shared" si="32"/>
        <v>0</v>
      </c>
      <c r="AL32" s="55">
        <f t="shared" si="32"/>
        <v>0</v>
      </c>
      <c r="AM32" s="55">
        <f t="shared" si="32"/>
        <v>0</v>
      </c>
      <c r="AN32" s="55">
        <f t="shared" si="32"/>
        <v>0</v>
      </c>
      <c r="AO32" s="55">
        <f t="shared" si="32"/>
        <v>0</v>
      </c>
      <c r="AP32" s="55">
        <f t="shared" si="32"/>
        <v>0</v>
      </c>
      <c r="AQ32" s="55">
        <f t="shared" si="32"/>
        <v>0</v>
      </c>
      <c r="AR32" s="55">
        <f t="shared" si="32"/>
        <v>0</v>
      </c>
      <c r="AS32" s="55">
        <f t="shared" si="32"/>
        <v>0</v>
      </c>
      <c r="AT32" s="55">
        <f t="shared" si="32"/>
        <v>0</v>
      </c>
      <c r="AU32" s="55">
        <f t="shared" si="32"/>
        <v>0</v>
      </c>
      <c r="AV32" s="55">
        <f t="shared" si="32"/>
        <v>0</v>
      </c>
      <c r="AW32" s="55">
        <f t="shared" si="32"/>
        <v>0</v>
      </c>
      <c r="AX32" s="55">
        <f t="shared" si="32"/>
        <v>0</v>
      </c>
      <c r="AY32" s="55">
        <f t="shared" si="32"/>
        <v>0</v>
      </c>
      <c r="AZ32" s="56">
        <f t="shared" si="32"/>
        <v>0</v>
      </c>
      <c r="BA32" s="55">
        <f t="shared" si="32"/>
        <v>0</v>
      </c>
      <c r="BB32" s="55">
        <f t="shared" si="32"/>
        <v>0</v>
      </c>
      <c r="BC32" s="55">
        <f t="shared" si="32"/>
        <v>0</v>
      </c>
      <c r="BD32" s="55">
        <f t="shared" si="32"/>
        <v>0</v>
      </c>
      <c r="BE32" s="55">
        <f t="shared" si="32"/>
        <v>0</v>
      </c>
      <c r="BF32" s="55">
        <f t="shared" si="32"/>
        <v>0</v>
      </c>
      <c r="BG32" s="55">
        <f t="shared" si="32"/>
        <v>0</v>
      </c>
      <c r="BH32" s="55">
        <f t="shared" si="32"/>
        <v>0</v>
      </c>
      <c r="BI32" s="55">
        <f t="shared" si="32"/>
        <v>0</v>
      </c>
      <c r="BJ32" s="57">
        <f t="shared" si="32"/>
        <v>0</v>
      </c>
      <c r="BK32" s="42">
        <f t="shared" si="8"/>
        <v>0</v>
      </c>
      <c r="BL32" s="42">
        <f t="shared" si="4"/>
        <v>0</v>
      </c>
    </row>
    <row r="33" spans="1:67" s="43" customFormat="1" ht="30" x14ac:dyDescent="0.25">
      <c r="A33" s="60" t="s">
        <v>930</v>
      </c>
      <c r="B33" s="45">
        <f t="shared" ref="B33:AE33" si="33">SUM(B34:B34)</f>
        <v>0</v>
      </c>
      <c r="C33" s="45">
        <f t="shared" si="33"/>
        <v>0</v>
      </c>
      <c r="D33" s="45">
        <f t="shared" si="33"/>
        <v>0</v>
      </c>
      <c r="E33" s="45">
        <f t="shared" si="33"/>
        <v>0</v>
      </c>
      <c r="F33" s="45">
        <f t="shared" si="33"/>
        <v>0</v>
      </c>
      <c r="G33" s="45">
        <f t="shared" si="33"/>
        <v>0</v>
      </c>
      <c r="H33" s="45">
        <f t="shared" si="33"/>
        <v>0</v>
      </c>
      <c r="I33" s="45">
        <f t="shared" si="33"/>
        <v>0</v>
      </c>
      <c r="J33" s="45">
        <f t="shared" si="33"/>
        <v>0</v>
      </c>
      <c r="K33" s="112">
        <f t="shared" si="33"/>
        <v>0</v>
      </c>
      <c r="L33" s="112">
        <f t="shared" si="33"/>
        <v>0</v>
      </c>
      <c r="M33" s="112">
        <f t="shared" si="33"/>
        <v>0</v>
      </c>
      <c r="N33" s="112">
        <f t="shared" si="33"/>
        <v>0</v>
      </c>
      <c r="O33" s="112">
        <f t="shared" si="33"/>
        <v>0</v>
      </c>
      <c r="P33" s="112">
        <f t="shared" si="33"/>
        <v>0</v>
      </c>
      <c r="Q33" s="112">
        <f t="shared" si="33"/>
        <v>0</v>
      </c>
      <c r="R33" s="112">
        <f t="shared" si="33"/>
        <v>0</v>
      </c>
      <c r="S33" s="45">
        <f t="shared" si="33"/>
        <v>0</v>
      </c>
      <c r="T33" s="45">
        <f t="shared" si="33"/>
        <v>0</v>
      </c>
      <c r="U33" s="112">
        <f t="shared" si="33"/>
        <v>0</v>
      </c>
      <c r="V33" s="75">
        <f t="shared" si="33"/>
        <v>0</v>
      </c>
      <c r="W33" s="46">
        <f t="shared" si="33"/>
        <v>0</v>
      </c>
      <c r="X33" s="53">
        <f t="shared" si="33"/>
        <v>0</v>
      </c>
      <c r="Y33" s="53">
        <f t="shared" si="33"/>
        <v>0</v>
      </c>
      <c r="Z33" s="53">
        <f t="shared" si="33"/>
        <v>0</v>
      </c>
      <c r="AA33" s="53">
        <f t="shared" si="33"/>
        <v>0</v>
      </c>
      <c r="AB33" s="53">
        <f t="shared" si="33"/>
        <v>0</v>
      </c>
      <c r="AC33" s="53">
        <f t="shared" si="33"/>
        <v>0</v>
      </c>
      <c r="AD33" s="53">
        <f t="shared" si="33"/>
        <v>0</v>
      </c>
      <c r="AE33" s="53">
        <f t="shared" si="33"/>
        <v>0</v>
      </c>
      <c r="AF33" s="53"/>
      <c r="AG33" s="53"/>
      <c r="AH33" s="53">
        <f t="shared" ref="AH33:BJ33" si="34">SUM(AH34:AH34)</f>
        <v>0</v>
      </c>
      <c r="AI33" s="54">
        <f t="shared" si="34"/>
        <v>0</v>
      </c>
      <c r="AJ33" s="55">
        <f t="shared" si="34"/>
        <v>0</v>
      </c>
      <c r="AK33" s="55">
        <f t="shared" si="34"/>
        <v>0</v>
      </c>
      <c r="AL33" s="55">
        <f t="shared" si="34"/>
        <v>0</v>
      </c>
      <c r="AM33" s="55">
        <f t="shared" si="34"/>
        <v>0</v>
      </c>
      <c r="AN33" s="55">
        <f t="shared" si="34"/>
        <v>0</v>
      </c>
      <c r="AO33" s="55">
        <f t="shared" si="34"/>
        <v>0</v>
      </c>
      <c r="AP33" s="55">
        <f t="shared" si="34"/>
        <v>0</v>
      </c>
      <c r="AQ33" s="55">
        <f t="shared" si="34"/>
        <v>0</v>
      </c>
      <c r="AR33" s="55">
        <f t="shared" si="34"/>
        <v>0</v>
      </c>
      <c r="AS33" s="55">
        <f t="shared" si="34"/>
        <v>0</v>
      </c>
      <c r="AT33" s="55">
        <f t="shared" si="34"/>
        <v>0</v>
      </c>
      <c r="AU33" s="55">
        <f t="shared" si="34"/>
        <v>0</v>
      </c>
      <c r="AV33" s="55">
        <f t="shared" si="34"/>
        <v>0</v>
      </c>
      <c r="AW33" s="55">
        <f t="shared" si="34"/>
        <v>0</v>
      </c>
      <c r="AX33" s="55">
        <f t="shared" si="34"/>
        <v>0</v>
      </c>
      <c r="AY33" s="55">
        <f t="shared" si="34"/>
        <v>0</v>
      </c>
      <c r="AZ33" s="56">
        <f t="shared" si="34"/>
        <v>0</v>
      </c>
      <c r="BA33" s="55">
        <f t="shared" si="34"/>
        <v>0</v>
      </c>
      <c r="BB33" s="55">
        <f t="shared" si="34"/>
        <v>0</v>
      </c>
      <c r="BC33" s="55">
        <f t="shared" si="34"/>
        <v>0</v>
      </c>
      <c r="BD33" s="55">
        <f t="shared" si="34"/>
        <v>0</v>
      </c>
      <c r="BE33" s="55">
        <f t="shared" si="34"/>
        <v>0</v>
      </c>
      <c r="BF33" s="55">
        <f t="shared" si="34"/>
        <v>0</v>
      </c>
      <c r="BG33" s="55">
        <f t="shared" si="34"/>
        <v>0</v>
      </c>
      <c r="BH33" s="55">
        <f t="shared" si="34"/>
        <v>0</v>
      </c>
      <c r="BI33" s="55">
        <f t="shared" si="34"/>
        <v>0</v>
      </c>
      <c r="BJ33" s="57">
        <f t="shared" si="34"/>
        <v>0</v>
      </c>
      <c r="BK33" s="42">
        <f t="shared" si="8"/>
        <v>0</v>
      </c>
      <c r="BL33" s="42">
        <f t="shared" si="4"/>
        <v>0</v>
      </c>
    </row>
    <row r="34" spans="1:67" s="70" customFormat="1" hidden="1" x14ac:dyDescent="0.25">
      <c r="A34" s="61" t="s">
        <v>931</v>
      </c>
      <c r="B34" s="62"/>
      <c r="C34" s="62">
        <v>0</v>
      </c>
      <c r="D34" s="62">
        <v>0</v>
      </c>
      <c r="E34" s="62">
        <v>0</v>
      </c>
      <c r="F34" s="62">
        <v>0</v>
      </c>
      <c r="G34" s="62">
        <v>0</v>
      </c>
      <c r="H34" s="62">
        <v>0</v>
      </c>
      <c r="I34" s="62">
        <v>0</v>
      </c>
      <c r="J34" s="62">
        <v>0</v>
      </c>
      <c r="K34" s="62">
        <v>0</v>
      </c>
      <c r="L34" s="62">
        <v>0</v>
      </c>
      <c r="M34" s="62">
        <v>0</v>
      </c>
      <c r="N34" s="62">
        <v>0</v>
      </c>
      <c r="O34" s="62">
        <v>0</v>
      </c>
      <c r="P34" s="62">
        <v>0</v>
      </c>
      <c r="Q34" s="62">
        <v>0</v>
      </c>
      <c r="R34" s="62">
        <v>0</v>
      </c>
      <c r="S34" s="62">
        <v>0</v>
      </c>
      <c r="T34" s="62">
        <v>0</v>
      </c>
      <c r="U34" s="62">
        <v>0</v>
      </c>
      <c r="V34" s="118">
        <v>0</v>
      </c>
      <c r="W34" s="63">
        <f>SUM(B34:V34)</f>
        <v>0</v>
      </c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5">
        <f>SUM(X34:AH34)</f>
        <v>0</v>
      </c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7"/>
      <c r="BA34" s="66"/>
      <c r="BB34" s="66"/>
      <c r="BC34" s="66"/>
      <c r="BD34" s="66"/>
      <c r="BE34" s="66"/>
      <c r="BF34" s="66"/>
      <c r="BG34" s="66"/>
      <c r="BH34" s="66"/>
      <c r="BI34" s="66"/>
      <c r="BJ34" s="68">
        <f>SUM(BA34:BI34)</f>
        <v>0</v>
      </c>
      <c r="BK34" s="69">
        <f t="shared" si="8"/>
        <v>0</v>
      </c>
      <c r="BL34" s="69">
        <f t="shared" si="4"/>
        <v>0</v>
      </c>
    </row>
    <row r="35" spans="1:67" s="43" customFormat="1" x14ac:dyDescent="0.25">
      <c r="A35" s="60" t="s">
        <v>932</v>
      </c>
      <c r="B35" s="45">
        <f t="shared" ref="B35:AE35" si="35">SUM(B36:B36)</f>
        <v>0</v>
      </c>
      <c r="C35" s="45">
        <f t="shared" si="35"/>
        <v>0</v>
      </c>
      <c r="D35" s="45">
        <f t="shared" si="35"/>
        <v>0</v>
      </c>
      <c r="E35" s="45">
        <f t="shared" si="35"/>
        <v>0</v>
      </c>
      <c r="F35" s="45">
        <f t="shared" si="35"/>
        <v>0</v>
      </c>
      <c r="G35" s="45">
        <f t="shared" si="35"/>
        <v>0</v>
      </c>
      <c r="H35" s="45">
        <f t="shared" si="35"/>
        <v>0</v>
      </c>
      <c r="I35" s="45">
        <f t="shared" si="35"/>
        <v>0</v>
      </c>
      <c r="J35" s="45">
        <f t="shared" si="35"/>
        <v>0</v>
      </c>
      <c r="K35" s="112">
        <f t="shared" si="35"/>
        <v>0</v>
      </c>
      <c r="L35" s="112">
        <f t="shared" si="35"/>
        <v>0</v>
      </c>
      <c r="M35" s="112">
        <f t="shared" si="35"/>
        <v>0</v>
      </c>
      <c r="N35" s="112">
        <f t="shared" si="35"/>
        <v>0</v>
      </c>
      <c r="O35" s="112">
        <f t="shared" si="35"/>
        <v>0</v>
      </c>
      <c r="P35" s="112">
        <f t="shared" si="35"/>
        <v>0</v>
      </c>
      <c r="Q35" s="112">
        <f t="shared" si="35"/>
        <v>0</v>
      </c>
      <c r="R35" s="112">
        <f t="shared" si="35"/>
        <v>0</v>
      </c>
      <c r="S35" s="45">
        <f t="shared" si="35"/>
        <v>0</v>
      </c>
      <c r="T35" s="45">
        <f t="shared" si="35"/>
        <v>0</v>
      </c>
      <c r="U35" s="112">
        <f t="shared" si="35"/>
        <v>0</v>
      </c>
      <c r="V35" s="75">
        <f t="shared" si="35"/>
        <v>0</v>
      </c>
      <c r="W35" s="46">
        <f t="shared" si="35"/>
        <v>0</v>
      </c>
      <c r="X35" s="53">
        <f t="shared" si="35"/>
        <v>0</v>
      </c>
      <c r="Y35" s="53">
        <f t="shared" si="35"/>
        <v>0</v>
      </c>
      <c r="Z35" s="53">
        <f t="shared" si="35"/>
        <v>0</v>
      </c>
      <c r="AA35" s="53">
        <f t="shared" si="35"/>
        <v>0</v>
      </c>
      <c r="AB35" s="53">
        <f t="shared" si="35"/>
        <v>0</v>
      </c>
      <c r="AC35" s="53">
        <f t="shared" si="35"/>
        <v>0</v>
      </c>
      <c r="AD35" s="53">
        <f t="shared" si="35"/>
        <v>0</v>
      </c>
      <c r="AE35" s="53">
        <f t="shared" si="35"/>
        <v>0</v>
      </c>
      <c r="AF35" s="53"/>
      <c r="AG35" s="53"/>
      <c r="AH35" s="53">
        <f t="shared" ref="AH35:BJ35" si="36">SUM(AH36:AH36)</f>
        <v>0</v>
      </c>
      <c r="AI35" s="54">
        <f t="shared" si="36"/>
        <v>0</v>
      </c>
      <c r="AJ35" s="55">
        <f t="shared" si="36"/>
        <v>0</v>
      </c>
      <c r="AK35" s="55">
        <f t="shared" si="36"/>
        <v>0</v>
      </c>
      <c r="AL35" s="55">
        <f t="shared" si="36"/>
        <v>0</v>
      </c>
      <c r="AM35" s="55">
        <f t="shared" si="36"/>
        <v>0</v>
      </c>
      <c r="AN35" s="55">
        <f t="shared" si="36"/>
        <v>0</v>
      </c>
      <c r="AO35" s="55">
        <f t="shared" si="36"/>
        <v>0</v>
      </c>
      <c r="AP35" s="55">
        <f t="shared" si="36"/>
        <v>0</v>
      </c>
      <c r="AQ35" s="55">
        <f t="shared" si="36"/>
        <v>0</v>
      </c>
      <c r="AR35" s="55">
        <f t="shared" si="36"/>
        <v>0</v>
      </c>
      <c r="AS35" s="55">
        <f t="shared" si="36"/>
        <v>0</v>
      </c>
      <c r="AT35" s="55">
        <f t="shared" si="36"/>
        <v>0</v>
      </c>
      <c r="AU35" s="55">
        <f t="shared" si="36"/>
        <v>0</v>
      </c>
      <c r="AV35" s="55">
        <f t="shared" si="36"/>
        <v>0</v>
      </c>
      <c r="AW35" s="55">
        <f t="shared" si="36"/>
        <v>0</v>
      </c>
      <c r="AX35" s="55">
        <f t="shared" si="36"/>
        <v>0</v>
      </c>
      <c r="AY35" s="55">
        <f t="shared" si="36"/>
        <v>0</v>
      </c>
      <c r="AZ35" s="56">
        <f t="shared" si="36"/>
        <v>0</v>
      </c>
      <c r="BA35" s="55">
        <f t="shared" si="36"/>
        <v>0</v>
      </c>
      <c r="BB35" s="55">
        <f t="shared" si="36"/>
        <v>0</v>
      </c>
      <c r="BC35" s="55">
        <f t="shared" si="36"/>
        <v>0</v>
      </c>
      <c r="BD35" s="55">
        <f t="shared" si="36"/>
        <v>0</v>
      </c>
      <c r="BE35" s="55">
        <f t="shared" si="36"/>
        <v>0</v>
      </c>
      <c r="BF35" s="55">
        <f t="shared" si="36"/>
        <v>0</v>
      </c>
      <c r="BG35" s="55">
        <f t="shared" si="36"/>
        <v>0</v>
      </c>
      <c r="BH35" s="55">
        <f t="shared" si="36"/>
        <v>0</v>
      </c>
      <c r="BI35" s="55">
        <f t="shared" si="36"/>
        <v>0</v>
      </c>
      <c r="BJ35" s="57">
        <f t="shared" si="36"/>
        <v>0</v>
      </c>
      <c r="BK35" s="42">
        <f t="shared" si="8"/>
        <v>0</v>
      </c>
      <c r="BL35" s="42">
        <f t="shared" si="4"/>
        <v>0</v>
      </c>
    </row>
    <row r="36" spans="1:67" s="70" customFormat="1" hidden="1" x14ac:dyDescent="0.25">
      <c r="A36" s="61" t="s">
        <v>914</v>
      </c>
      <c r="B36" s="62">
        <v>0</v>
      </c>
      <c r="C36" s="62">
        <v>0</v>
      </c>
      <c r="D36" s="62">
        <v>0</v>
      </c>
      <c r="E36" s="62">
        <v>0</v>
      </c>
      <c r="F36" s="62">
        <v>0</v>
      </c>
      <c r="G36" s="62">
        <v>0</v>
      </c>
      <c r="H36" s="62">
        <v>0</v>
      </c>
      <c r="I36" s="62">
        <v>0</v>
      </c>
      <c r="J36" s="62">
        <v>0</v>
      </c>
      <c r="K36" s="62">
        <v>0</v>
      </c>
      <c r="L36" s="62">
        <v>0</v>
      </c>
      <c r="M36" s="62">
        <v>0</v>
      </c>
      <c r="N36" s="62">
        <v>0</v>
      </c>
      <c r="O36" s="62">
        <v>0</v>
      </c>
      <c r="P36" s="62">
        <v>0</v>
      </c>
      <c r="Q36" s="62">
        <v>0</v>
      </c>
      <c r="R36" s="62">
        <v>0</v>
      </c>
      <c r="S36" s="62">
        <v>0</v>
      </c>
      <c r="T36" s="62">
        <v>0</v>
      </c>
      <c r="U36" s="62">
        <v>0</v>
      </c>
      <c r="V36" s="118">
        <v>0</v>
      </c>
      <c r="W36" s="63">
        <f>SUM(B36:V36)</f>
        <v>0</v>
      </c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5">
        <f>SUM(X36:AH36)</f>
        <v>0</v>
      </c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7"/>
      <c r="BA36" s="66"/>
      <c r="BB36" s="66"/>
      <c r="BC36" s="66"/>
      <c r="BD36" s="66"/>
      <c r="BE36" s="66"/>
      <c r="BF36" s="66"/>
      <c r="BG36" s="66"/>
      <c r="BH36" s="66"/>
      <c r="BI36" s="66"/>
      <c r="BJ36" s="68">
        <f>SUM(BA36:BI36)</f>
        <v>0</v>
      </c>
      <c r="BK36" s="69">
        <f t="shared" si="8"/>
        <v>0</v>
      </c>
      <c r="BL36" s="69">
        <f t="shared" si="4"/>
        <v>0</v>
      </c>
    </row>
    <row r="37" spans="1:67" s="43" customFormat="1" x14ac:dyDescent="0.25">
      <c r="A37" s="58" t="s">
        <v>933</v>
      </c>
      <c r="B37" s="45">
        <f t="shared" ref="B37:AE37" si="37">+B38+B44</f>
        <v>0</v>
      </c>
      <c r="C37" s="45">
        <f t="shared" si="37"/>
        <v>0</v>
      </c>
      <c r="D37" s="45">
        <f t="shared" si="37"/>
        <v>0</v>
      </c>
      <c r="E37" s="45">
        <f t="shared" si="37"/>
        <v>115651083</v>
      </c>
      <c r="F37" s="45">
        <f t="shared" si="37"/>
        <v>0</v>
      </c>
      <c r="G37" s="45">
        <f t="shared" si="37"/>
        <v>0</v>
      </c>
      <c r="H37" s="45">
        <f t="shared" si="37"/>
        <v>0</v>
      </c>
      <c r="I37" s="45">
        <f t="shared" si="37"/>
        <v>0</v>
      </c>
      <c r="J37" s="45">
        <f t="shared" si="37"/>
        <v>0</v>
      </c>
      <c r="K37" s="112">
        <f t="shared" si="37"/>
        <v>0</v>
      </c>
      <c r="L37" s="112">
        <f t="shared" si="37"/>
        <v>0</v>
      </c>
      <c r="M37" s="112">
        <f t="shared" si="37"/>
        <v>0</v>
      </c>
      <c r="N37" s="112">
        <f t="shared" si="37"/>
        <v>0</v>
      </c>
      <c r="O37" s="112">
        <f t="shared" si="37"/>
        <v>0</v>
      </c>
      <c r="P37" s="112">
        <f t="shared" si="37"/>
        <v>83200644</v>
      </c>
      <c r="Q37" s="112">
        <f t="shared" si="37"/>
        <v>0</v>
      </c>
      <c r="R37" s="112">
        <f t="shared" si="37"/>
        <v>0</v>
      </c>
      <c r="S37" s="45">
        <f t="shared" si="37"/>
        <v>0</v>
      </c>
      <c r="T37" s="45">
        <f t="shared" si="37"/>
        <v>0</v>
      </c>
      <c r="U37" s="112">
        <f t="shared" si="37"/>
        <v>0</v>
      </c>
      <c r="V37" s="75">
        <f t="shared" si="37"/>
        <v>0</v>
      </c>
      <c r="W37" s="46">
        <f t="shared" si="37"/>
        <v>198851727</v>
      </c>
      <c r="X37" s="53">
        <f t="shared" si="37"/>
        <v>0</v>
      </c>
      <c r="Y37" s="53">
        <f t="shared" si="37"/>
        <v>0</v>
      </c>
      <c r="Z37" s="53">
        <f t="shared" si="37"/>
        <v>0</v>
      </c>
      <c r="AA37" s="53">
        <f t="shared" si="37"/>
        <v>8929812</v>
      </c>
      <c r="AB37" s="53">
        <f t="shared" si="37"/>
        <v>0</v>
      </c>
      <c r="AC37" s="53">
        <f t="shared" si="37"/>
        <v>0</v>
      </c>
      <c r="AD37" s="53">
        <f t="shared" si="37"/>
        <v>0</v>
      </c>
      <c r="AE37" s="53">
        <f t="shared" si="37"/>
        <v>0</v>
      </c>
      <c r="AF37" s="53"/>
      <c r="AG37" s="53"/>
      <c r="AH37" s="53">
        <f t="shared" ref="AH37:BJ37" si="38">+AH38+AH44</f>
        <v>0</v>
      </c>
      <c r="AI37" s="54">
        <f t="shared" si="38"/>
        <v>8929812</v>
      </c>
      <c r="AJ37" s="55">
        <f t="shared" si="38"/>
        <v>390583979.05000001</v>
      </c>
      <c r="AK37" s="55">
        <f t="shared" si="38"/>
        <v>0</v>
      </c>
      <c r="AL37" s="55">
        <f t="shared" si="38"/>
        <v>0</v>
      </c>
      <c r="AM37" s="55">
        <f t="shared" si="38"/>
        <v>0</v>
      </c>
      <c r="AN37" s="55">
        <f t="shared" si="38"/>
        <v>0</v>
      </c>
      <c r="AO37" s="55">
        <f t="shared" si="38"/>
        <v>0</v>
      </c>
      <c r="AP37" s="55">
        <f t="shared" si="38"/>
        <v>0</v>
      </c>
      <c r="AQ37" s="55">
        <f t="shared" si="38"/>
        <v>348788.25</v>
      </c>
      <c r="AR37" s="55">
        <f t="shared" si="38"/>
        <v>0</v>
      </c>
      <c r="AS37" s="55">
        <f t="shared" si="38"/>
        <v>0</v>
      </c>
      <c r="AT37" s="55">
        <f t="shared" si="38"/>
        <v>0</v>
      </c>
      <c r="AU37" s="55">
        <f t="shared" si="38"/>
        <v>0</v>
      </c>
      <c r="AV37" s="55">
        <f t="shared" si="38"/>
        <v>0</v>
      </c>
      <c r="AW37" s="55">
        <f t="shared" si="38"/>
        <v>0</v>
      </c>
      <c r="AX37" s="55">
        <f t="shared" si="38"/>
        <v>0</v>
      </c>
      <c r="AY37" s="55">
        <f t="shared" si="38"/>
        <v>0</v>
      </c>
      <c r="AZ37" s="56">
        <f t="shared" si="38"/>
        <v>390932767.30000001</v>
      </c>
      <c r="BA37" s="55">
        <f t="shared" si="38"/>
        <v>0</v>
      </c>
      <c r="BB37" s="55">
        <f t="shared" si="38"/>
        <v>0</v>
      </c>
      <c r="BC37" s="55">
        <f t="shared" si="38"/>
        <v>0</v>
      </c>
      <c r="BD37" s="55">
        <f t="shared" si="38"/>
        <v>0</v>
      </c>
      <c r="BE37" s="55">
        <f t="shared" si="38"/>
        <v>0</v>
      </c>
      <c r="BF37" s="55">
        <f t="shared" si="38"/>
        <v>1012270</v>
      </c>
      <c r="BG37" s="55">
        <f t="shared" si="38"/>
        <v>0</v>
      </c>
      <c r="BH37" s="55">
        <f t="shared" si="38"/>
        <v>0</v>
      </c>
      <c r="BI37" s="55">
        <f t="shared" si="38"/>
        <v>0</v>
      </c>
      <c r="BJ37" s="57">
        <f t="shared" si="38"/>
        <v>1012270</v>
      </c>
      <c r="BK37" s="42">
        <f t="shared" si="8"/>
        <v>400874849.30000001</v>
      </c>
      <c r="BL37" s="42">
        <f t="shared" si="4"/>
        <v>599726576.29999995</v>
      </c>
    </row>
    <row r="38" spans="1:67" s="43" customFormat="1" ht="30" x14ac:dyDescent="0.25">
      <c r="A38" s="59" t="s">
        <v>934</v>
      </c>
      <c r="B38" s="45">
        <f t="shared" ref="B38:AE38" si="39">+B39+B42</f>
        <v>0</v>
      </c>
      <c r="C38" s="45">
        <f t="shared" si="39"/>
        <v>0</v>
      </c>
      <c r="D38" s="45">
        <f t="shared" si="39"/>
        <v>0</v>
      </c>
      <c r="E38" s="45">
        <f t="shared" si="39"/>
        <v>42213313.090000004</v>
      </c>
      <c r="F38" s="45">
        <f t="shared" si="39"/>
        <v>0</v>
      </c>
      <c r="G38" s="45">
        <f t="shared" si="39"/>
        <v>0</v>
      </c>
      <c r="H38" s="45">
        <f t="shared" si="39"/>
        <v>0</v>
      </c>
      <c r="I38" s="45">
        <f t="shared" si="39"/>
        <v>0</v>
      </c>
      <c r="J38" s="45">
        <f t="shared" si="39"/>
        <v>0</v>
      </c>
      <c r="K38" s="112">
        <f t="shared" si="39"/>
        <v>0</v>
      </c>
      <c r="L38" s="112">
        <f t="shared" si="39"/>
        <v>0</v>
      </c>
      <c r="M38" s="112">
        <f t="shared" si="39"/>
        <v>0</v>
      </c>
      <c r="N38" s="112">
        <f t="shared" si="39"/>
        <v>0</v>
      </c>
      <c r="O38" s="112">
        <f t="shared" si="39"/>
        <v>0</v>
      </c>
      <c r="P38" s="112">
        <f t="shared" si="39"/>
        <v>53200644</v>
      </c>
      <c r="Q38" s="112">
        <f t="shared" si="39"/>
        <v>0</v>
      </c>
      <c r="R38" s="112">
        <f t="shared" si="39"/>
        <v>0</v>
      </c>
      <c r="S38" s="45">
        <f t="shared" si="39"/>
        <v>0</v>
      </c>
      <c r="T38" s="45">
        <f t="shared" si="39"/>
        <v>0</v>
      </c>
      <c r="U38" s="112">
        <f t="shared" si="39"/>
        <v>0</v>
      </c>
      <c r="V38" s="75">
        <f t="shared" si="39"/>
        <v>0</v>
      </c>
      <c r="W38" s="46">
        <f t="shared" si="39"/>
        <v>95413957.090000004</v>
      </c>
      <c r="X38" s="53">
        <f t="shared" si="39"/>
        <v>0</v>
      </c>
      <c r="Y38" s="53">
        <f t="shared" si="39"/>
        <v>0</v>
      </c>
      <c r="Z38" s="53">
        <f t="shared" si="39"/>
        <v>0</v>
      </c>
      <c r="AA38" s="53">
        <f t="shared" si="39"/>
        <v>8929812</v>
      </c>
      <c r="AB38" s="53">
        <f t="shared" si="39"/>
        <v>0</v>
      </c>
      <c r="AC38" s="53">
        <f t="shared" si="39"/>
        <v>0</v>
      </c>
      <c r="AD38" s="53">
        <f t="shared" si="39"/>
        <v>0</v>
      </c>
      <c r="AE38" s="53">
        <f t="shared" si="39"/>
        <v>0</v>
      </c>
      <c r="AF38" s="53"/>
      <c r="AG38" s="53"/>
      <c r="AH38" s="53">
        <f t="shared" ref="AH38:BJ38" si="40">+AH39+AH42</f>
        <v>0</v>
      </c>
      <c r="AI38" s="54">
        <f t="shared" si="40"/>
        <v>8929812</v>
      </c>
      <c r="AJ38" s="55">
        <f t="shared" si="40"/>
        <v>390583979.05000001</v>
      </c>
      <c r="AK38" s="55">
        <f t="shared" si="40"/>
        <v>0</v>
      </c>
      <c r="AL38" s="55">
        <f t="shared" si="40"/>
        <v>0</v>
      </c>
      <c r="AM38" s="55">
        <f t="shared" si="40"/>
        <v>0</v>
      </c>
      <c r="AN38" s="55">
        <f t="shared" si="40"/>
        <v>0</v>
      </c>
      <c r="AO38" s="55">
        <f t="shared" si="40"/>
        <v>0</v>
      </c>
      <c r="AP38" s="55">
        <f t="shared" si="40"/>
        <v>0</v>
      </c>
      <c r="AQ38" s="55">
        <f t="shared" si="40"/>
        <v>348788.25</v>
      </c>
      <c r="AR38" s="55">
        <f t="shared" si="40"/>
        <v>0</v>
      </c>
      <c r="AS38" s="55">
        <f t="shared" si="40"/>
        <v>0</v>
      </c>
      <c r="AT38" s="55">
        <f t="shared" si="40"/>
        <v>0</v>
      </c>
      <c r="AU38" s="55">
        <f t="shared" si="40"/>
        <v>0</v>
      </c>
      <c r="AV38" s="55">
        <f t="shared" si="40"/>
        <v>0</v>
      </c>
      <c r="AW38" s="55">
        <f t="shared" si="40"/>
        <v>0</v>
      </c>
      <c r="AX38" s="55">
        <f t="shared" si="40"/>
        <v>0</v>
      </c>
      <c r="AY38" s="55">
        <f t="shared" si="40"/>
        <v>0</v>
      </c>
      <c r="AZ38" s="56">
        <f t="shared" si="40"/>
        <v>390932767.30000001</v>
      </c>
      <c r="BA38" s="55">
        <f t="shared" si="40"/>
        <v>0</v>
      </c>
      <c r="BB38" s="55">
        <f t="shared" si="40"/>
        <v>0</v>
      </c>
      <c r="BC38" s="55">
        <f t="shared" si="40"/>
        <v>0</v>
      </c>
      <c r="BD38" s="55">
        <f t="shared" si="40"/>
        <v>0</v>
      </c>
      <c r="BE38" s="55">
        <f t="shared" si="40"/>
        <v>0</v>
      </c>
      <c r="BF38" s="55">
        <f t="shared" si="40"/>
        <v>1012270</v>
      </c>
      <c r="BG38" s="55">
        <f t="shared" si="40"/>
        <v>0</v>
      </c>
      <c r="BH38" s="55">
        <f t="shared" si="40"/>
        <v>0</v>
      </c>
      <c r="BI38" s="55">
        <f t="shared" si="40"/>
        <v>0</v>
      </c>
      <c r="BJ38" s="57">
        <f t="shared" si="40"/>
        <v>1012270</v>
      </c>
      <c r="BK38" s="42">
        <f t="shared" si="8"/>
        <v>400874849.30000001</v>
      </c>
      <c r="BL38" s="42">
        <f t="shared" si="4"/>
        <v>496288806.38999999</v>
      </c>
    </row>
    <row r="39" spans="1:67" s="43" customFormat="1" ht="30" x14ac:dyDescent="0.25">
      <c r="A39" s="72" t="s">
        <v>935</v>
      </c>
      <c r="B39" s="45">
        <f t="shared" ref="B39:AE39" si="41">SUM(B40:B41)</f>
        <v>0</v>
      </c>
      <c r="C39" s="45">
        <f t="shared" si="41"/>
        <v>0</v>
      </c>
      <c r="D39" s="45">
        <f t="shared" si="41"/>
        <v>0</v>
      </c>
      <c r="E39" s="45">
        <f t="shared" si="41"/>
        <v>42213313.090000004</v>
      </c>
      <c r="F39" s="45">
        <f t="shared" si="41"/>
        <v>0</v>
      </c>
      <c r="G39" s="45">
        <f t="shared" si="41"/>
        <v>0</v>
      </c>
      <c r="H39" s="45">
        <f t="shared" si="41"/>
        <v>0</v>
      </c>
      <c r="I39" s="45">
        <f t="shared" si="41"/>
        <v>0</v>
      </c>
      <c r="J39" s="45">
        <f t="shared" si="41"/>
        <v>0</v>
      </c>
      <c r="K39" s="112">
        <f t="shared" si="41"/>
        <v>0</v>
      </c>
      <c r="L39" s="112">
        <f t="shared" si="41"/>
        <v>0</v>
      </c>
      <c r="M39" s="112">
        <f t="shared" si="41"/>
        <v>0</v>
      </c>
      <c r="N39" s="112">
        <f t="shared" si="41"/>
        <v>0</v>
      </c>
      <c r="O39" s="112">
        <f t="shared" si="41"/>
        <v>0</v>
      </c>
      <c r="P39" s="112">
        <f t="shared" si="41"/>
        <v>0</v>
      </c>
      <c r="Q39" s="112">
        <f t="shared" si="41"/>
        <v>0</v>
      </c>
      <c r="R39" s="112">
        <f t="shared" si="41"/>
        <v>0</v>
      </c>
      <c r="S39" s="45">
        <f t="shared" si="41"/>
        <v>0</v>
      </c>
      <c r="T39" s="45">
        <f t="shared" si="41"/>
        <v>0</v>
      </c>
      <c r="U39" s="112">
        <f t="shared" si="41"/>
        <v>0</v>
      </c>
      <c r="V39" s="75">
        <f t="shared" si="41"/>
        <v>0</v>
      </c>
      <c r="W39" s="46">
        <f t="shared" si="41"/>
        <v>42213313.090000004</v>
      </c>
      <c r="X39" s="53">
        <f t="shared" si="41"/>
        <v>0</v>
      </c>
      <c r="Y39" s="53">
        <f t="shared" si="41"/>
        <v>0</v>
      </c>
      <c r="Z39" s="53">
        <f t="shared" si="41"/>
        <v>0</v>
      </c>
      <c r="AA39" s="53">
        <f t="shared" si="41"/>
        <v>0</v>
      </c>
      <c r="AB39" s="53">
        <f t="shared" si="41"/>
        <v>0</v>
      </c>
      <c r="AC39" s="53">
        <f t="shared" si="41"/>
        <v>0</v>
      </c>
      <c r="AD39" s="53">
        <f t="shared" si="41"/>
        <v>0</v>
      </c>
      <c r="AE39" s="53">
        <f t="shared" si="41"/>
        <v>0</v>
      </c>
      <c r="AF39" s="53"/>
      <c r="AG39" s="53"/>
      <c r="AH39" s="53">
        <f t="shared" ref="AH39:BI39" si="42">SUM(AH40:AH41)</f>
        <v>0</v>
      </c>
      <c r="AI39" s="54">
        <f t="shared" si="42"/>
        <v>0</v>
      </c>
      <c r="AJ39" s="55">
        <f t="shared" si="42"/>
        <v>390583979.05000001</v>
      </c>
      <c r="AK39" s="55">
        <f t="shared" si="42"/>
        <v>0</v>
      </c>
      <c r="AL39" s="55">
        <f t="shared" si="42"/>
        <v>0</v>
      </c>
      <c r="AM39" s="55">
        <f t="shared" si="42"/>
        <v>0</v>
      </c>
      <c r="AN39" s="55">
        <f t="shared" si="42"/>
        <v>0</v>
      </c>
      <c r="AO39" s="55">
        <f t="shared" si="42"/>
        <v>0</v>
      </c>
      <c r="AP39" s="55">
        <f t="shared" si="42"/>
        <v>0</v>
      </c>
      <c r="AQ39" s="55">
        <f t="shared" si="42"/>
        <v>0</v>
      </c>
      <c r="AR39" s="55">
        <f t="shared" si="42"/>
        <v>0</v>
      </c>
      <c r="AS39" s="55">
        <f t="shared" si="42"/>
        <v>0</v>
      </c>
      <c r="AT39" s="55">
        <f t="shared" si="42"/>
        <v>0</v>
      </c>
      <c r="AU39" s="55">
        <f t="shared" si="42"/>
        <v>0</v>
      </c>
      <c r="AV39" s="55">
        <f t="shared" si="42"/>
        <v>0</v>
      </c>
      <c r="AW39" s="55">
        <f t="shared" si="42"/>
        <v>0</v>
      </c>
      <c r="AX39" s="55">
        <f t="shared" si="42"/>
        <v>0</v>
      </c>
      <c r="AY39" s="55">
        <f t="shared" si="42"/>
        <v>0</v>
      </c>
      <c r="AZ39" s="56">
        <f t="shared" si="42"/>
        <v>390583979.05000001</v>
      </c>
      <c r="BA39" s="55">
        <f t="shared" si="42"/>
        <v>0</v>
      </c>
      <c r="BB39" s="55">
        <f t="shared" si="42"/>
        <v>0</v>
      </c>
      <c r="BC39" s="55">
        <f t="shared" si="42"/>
        <v>0</v>
      </c>
      <c r="BD39" s="55">
        <f t="shared" si="42"/>
        <v>0</v>
      </c>
      <c r="BE39" s="55">
        <f t="shared" si="42"/>
        <v>0</v>
      </c>
      <c r="BF39" s="55">
        <f t="shared" si="42"/>
        <v>0</v>
      </c>
      <c r="BG39" s="55">
        <f t="shared" si="42"/>
        <v>0</v>
      </c>
      <c r="BH39" s="55">
        <f t="shared" si="42"/>
        <v>0</v>
      </c>
      <c r="BI39" s="55">
        <f t="shared" si="42"/>
        <v>0</v>
      </c>
      <c r="BJ39" s="57">
        <f>SUM(BJ40:BJ41)</f>
        <v>0</v>
      </c>
      <c r="BK39" s="42">
        <f t="shared" si="8"/>
        <v>390583979.05000001</v>
      </c>
      <c r="BL39" s="42">
        <f>+W39+AI39+AZ39+BJ39</f>
        <v>432797292.13999999</v>
      </c>
    </row>
    <row r="40" spans="1:67" s="70" customFormat="1" ht="18" customHeight="1" x14ac:dyDescent="0.25">
      <c r="A40" s="61" t="s">
        <v>936</v>
      </c>
      <c r="B40" s="62">
        <v>0</v>
      </c>
      <c r="C40" s="62">
        <v>0</v>
      </c>
      <c r="D40" s="62">
        <v>0</v>
      </c>
      <c r="E40" s="62">
        <v>15280000</v>
      </c>
      <c r="F40" s="62">
        <v>0</v>
      </c>
      <c r="G40" s="62">
        <v>0</v>
      </c>
      <c r="H40" s="62">
        <v>0</v>
      </c>
      <c r="I40" s="62">
        <v>0</v>
      </c>
      <c r="J40" s="62">
        <v>0</v>
      </c>
      <c r="K40" s="62">
        <v>0</v>
      </c>
      <c r="L40" s="62">
        <v>0</v>
      </c>
      <c r="M40" s="62">
        <v>0</v>
      </c>
      <c r="N40" s="62">
        <v>0</v>
      </c>
      <c r="O40" s="62">
        <v>0</v>
      </c>
      <c r="P40" s="62">
        <v>0</v>
      </c>
      <c r="Q40" s="62">
        <v>0</v>
      </c>
      <c r="R40" s="62">
        <v>0</v>
      </c>
      <c r="S40" s="62">
        <v>0</v>
      </c>
      <c r="T40" s="62">
        <v>0</v>
      </c>
      <c r="U40" s="62">
        <v>0</v>
      </c>
      <c r="V40" s="118">
        <v>0</v>
      </c>
      <c r="W40" s="63">
        <f>SUM(B40:V40)</f>
        <v>15280000</v>
      </c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5">
        <f>SUM(X40:AH40)</f>
        <v>0</v>
      </c>
      <c r="AJ40" s="66">
        <v>53054796</v>
      </c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7">
        <f>SUM(AJ40:AY40)</f>
        <v>53054796</v>
      </c>
      <c r="BA40" s="66"/>
      <c r="BB40" s="66"/>
      <c r="BC40" s="66"/>
      <c r="BD40" s="66"/>
      <c r="BE40" s="66"/>
      <c r="BF40" s="66"/>
      <c r="BG40" s="66"/>
      <c r="BH40" s="66"/>
      <c r="BI40" s="66"/>
      <c r="BJ40" s="68">
        <f>SUM(BA40:BI40)</f>
        <v>0</v>
      </c>
      <c r="BK40" s="73">
        <f t="shared" si="8"/>
        <v>53054796</v>
      </c>
      <c r="BL40" s="73">
        <f t="shared" si="4"/>
        <v>68334796</v>
      </c>
    </row>
    <row r="41" spans="1:67" s="70" customFormat="1" ht="16.5" customHeight="1" x14ac:dyDescent="0.25">
      <c r="A41" s="61" t="s">
        <v>937</v>
      </c>
      <c r="B41" s="62">
        <v>0</v>
      </c>
      <c r="C41" s="62">
        <v>0</v>
      </c>
      <c r="D41" s="62">
        <v>0</v>
      </c>
      <c r="E41" s="62">
        <v>26933313.09</v>
      </c>
      <c r="F41" s="62">
        <v>0</v>
      </c>
      <c r="G41" s="62">
        <v>0</v>
      </c>
      <c r="H41" s="62">
        <v>0</v>
      </c>
      <c r="I41" s="62">
        <v>0</v>
      </c>
      <c r="J41" s="62">
        <v>0</v>
      </c>
      <c r="K41" s="62">
        <v>0</v>
      </c>
      <c r="L41" s="62">
        <v>0</v>
      </c>
      <c r="M41" s="62">
        <v>0</v>
      </c>
      <c r="N41" s="62">
        <v>0</v>
      </c>
      <c r="O41" s="62">
        <v>0</v>
      </c>
      <c r="P41" s="62">
        <v>0</v>
      </c>
      <c r="Q41" s="62">
        <v>0</v>
      </c>
      <c r="R41" s="62">
        <v>0</v>
      </c>
      <c r="S41" s="62">
        <v>0</v>
      </c>
      <c r="T41" s="62">
        <v>0</v>
      </c>
      <c r="U41" s="62">
        <v>0</v>
      </c>
      <c r="V41" s="118">
        <v>0</v>
      </c>
      <c r="W41" s="63">
        <f>SUM(B41:V41)</f>
        <v>26933313.09</v>
      </c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5">
        <f>SUM(X41:AH41)</f>
        <v>0</v>
      </c>
      <c r="AJ41" s="66">
        <v>337529183.05000001</v>
      </c>
      <c r="AK41" s="66"/>
      <c r="AL41" s="66"/>
      <c r="AM41" s="66"/>
      <c r="AN41" s="66"/>
      <c r="AO41" s="66"/>
      <c r="AP41" s="66"/>
      <c r="AQ41" s="66"/>
      <c r="AR41" s="66"/>
      <c r="AS41" s="66"/>
      <c r="AT41" s="66"/>
      <c r="AU41" s="66"/>
      <c r="AV41" s="66"/>
      <c r="AW41" s="66"/>
      <c r="AX41" s="66"/>
      <c r="AY41" s="66"/>
      <c r="AZ41" s="67">
        <f>SUM(AJ41:AY41)</f>
        <v>337529183.05000001</v>
      </c>
      <c r="BA41" s="66"/>
      <c r="BB41" s="66"/>
      <c r="BC41" s="66"/>
      <c r="BD41" s="66"/>
      <c r="BE41" s="66"/>
      <c r="BF41" s="66"/>
      <c r="BG41" s="66"/>
      <c r="BH41" s="66"/>
      <c r="BI41" s="66"/>
      <c r="BJ41" s="68">
        <f>SUM(BA41:BI41)</f>
        <v>0</v>
      </c>
      <c r="BK41" s="73">
        <f t="shared" si="8"/>
        <v>337529183.05000001</v>
      </c>
      <c r="BL41" s="73">
        <f t="shared" si="4"/>
        <v>364462496.13999999</v>
      </c>
    </row>
    <row r="42" spans="1:67" s="43" customFormat="1" x14ac:dyDescent="0.25">
      <c r="A42" s="72" t="s">
        <v>938</v>
      </c>
      <c r="B42" s="45">
        <f t="shared" ref="B42:AE42" si="43">SUM(B43:B43)</f>
        <v>0</v>
      </c>
      <c r="C42" s="45">
        <f t="shared" si="43"/>
        <v>0</v>
      </c>
      <c r="D42" s="45">
        <f t="shared" si="43"/>
        <v>0</v>
      </c>
      <c r="E42" s="45">
        <f t="shared" si="43"/>
        <v>0</v>
      </c>
      <c r="F42" s="45">
        <f t="shared" si="43"/>
        <v>0</v>
      </c>
      <c r="G42" s="45">
        <f t="shared" si="43"/>
        <v>0</v>
      </c>
      <c r="H42" s="45">
        <f t="shared" si="43"/>
        <v>0</v>
      </c>
      <c r="I42" s="45">
        <f t="shared" si="43"/>
        <v>0</v>
      </c>
      <c r="J42" s="45">
        <f t="shared" si="43"/>
        <v>0</v>
      </c>
      <c r="K42" s="112">
        <f t="shared" si="43"/>
        <v>0</v>
      </c>
      <c r="L42" s="112">
        <f t="shared" si="43"/>
        <v>0</v>
      </c>
      <c r="M42" s="112">
        <f t="shared" si="43"/>
        <v>0</v>
      </c>
      <c r="N42" s="112">
        <f t="shared" si="43"/>
        <v>0</v>
      </c>
      <c r="O42" s="112">
        <f t="shared" si="43"/>
        <v>0</v>
      </c>
      <c r="P42" s="112">
        <f t="shared" si="43"/>
        <v>53200644</v>
      </c>
      <c r="Q42" s="112">
        <f t="shared" si="43"/>
        <v>0</v>
      </c>
      <c r="R42" s="112">
        <f t="shared" si="43"/>
        <v>0</v>
      </c>
      <c r="S42" s="45">
        <f t="shared" si="43"/>
        <v>0</v>
      </c>
      <c r="T42" s="45">
        <f t="shared" si="43"/>
        <v>0</v>
      </c>
      <c r="U42" s="112">
        <f t="shared" si="43"/>
        <v>0</v>
      </c>
      <c r="V42" s="75">
        <f t="shared" si="43"/>
        <v>0</v>
      </c>
      <c r="W42" s="46">
        <f t="shared" si="43"/>
        <v>53200644</v>
      </c>
      <c r="X42" s="53">
        <f t="shared" si="43"/>
        <v>0</v>
      </c>
      <c r="Y42" s="53">
        <f t="shared" si="43"/>
        <v>0</v>
      </c>
      <c r="Z42" s="53">
        <f t="shared" si="43"/>
        <v>0</v>
      </c>
      <c r="AA42" s="53">
        <f t="shared" si="43"/>
        <v>8929812</v>
      </c>
      <c r="AB42" s="53">
        <f t="shared" si="43"/>
        <v>0</v>
      </c>
      <c r="AC42" s="53">
        <f t="shared" si="43"/>
        <v>0</v>
      </c>
      <c r="AD42" s="53">
        <f t="shared" si="43"/>
        <v>0</v>
      </c>
      <c r="AE42" s="53">
        <f t="shared" si="43"/>
        <v>0</v>
      </c>
      <c r="AF42" s="53"/>
      <c r="AG42" s="53"/>
      <c r="AH42" s="53">
        <f t="shared" ref="AH42:BJ42" si="44">SUM(AH43:AH43)</f>
        <v>0</v>
      </c>
      <c r="AI42" s="54">
        <f t="shared" si="44"/>
        <v>8929812</v>
      </c>
      <c r="AJ42" s="55">
        <f t="shared" si="44"/>
        <v>0</v>
      </c>
      <c r="AK42" s="55">
        <f t="shared" si="44"/>
        <v>0</v>
      </c>
      <c r="AL42" s="55">
        <f t="shared" si="44"/>
        <v>0</v>
      </c>
      <c r="AM42" s="55">
        <f t="shared" si="44"/>
        <v>0</v>
      </c>
      <c r="AN42" s="55">
        <f t="shared" si="44"/>
        <v>0</v>
      </c>
      <c r="AO42" s="55">
        <f t="shared" si="44"/>
        <v>0</v>
      </c>
      <c r="AP42" s="55">
        <f t="shared" si="44"/>
        <v>0</v>
      </c>
      <c r="AQ42" s="55">
        <f t="shared" si="44"/>
        <v>348788.25</v>
      </c>
      <c r="AR42" s="55">
        <f t="shared" si="44"/>
        <v>0</v>
      </c>
      <c r="AS42" s="55">
        <f t="shared" si="44"/>
        <v>0</v>
      </c>
      <c r="AT42" s="55">
        <f t="shared" si="44"/>
        <v>0</v>
      </c>
      <c r="AU42" s="55">
        <f t="shared" si="44"/>
        <v>0</v>
      </c>
      <c r="AV42" s="55">
        <f t="shared" si="44"/>
        <v>0</v>
      </c>
      <c r="AW42" s="55">
        <f t="shared" si="44"/>
        <v>0</v>
      </c>
      <c r="AX42" s="55">
        <f t="shared" si="44"/>
        <v>0</v>
      </c>
      <c r="AY42" s="55">
        <f t="shared" si="44"/>
        <v>0</v>
      </c>
      <c r="AZ42" s="56">
        <f t="shared" si="44"/>
        <v>348788.25</v>
      </c>
      <c r="BA42" s="55">
        <f t="shared" si="44"/>
        <v>0</v>
      </c>
      <c r="BB42" s="55">
        <f t="shared" si="44"/>
        <v>0</v>
      </c>
      <c r="BC42" s="55">
        <f t="shared" si="44"/>
        <v>0</v>
      </c>
      <c r="BD42" s="55">
        <f t="shared" si="44"/>
        <v>0</v>
      </c>
      <c r="BE42" s="55">
        <f t="shared" si="44"/>
        <v>0</v>
      </c>
      <c r="BF42" s="55">
        <f t="shared" si="44"/>
        <v>1012270</v>
      </c>
      <c r="BG42" s="55">
        <f t="shared" si="44"/>
        <v>0</v>
      </c>
      <c r="BH42" s="55">
        <f t="shared" si="44"/>
        <v>0</v>
      </c>
      <c r="BI42" s="55">
        <f t="shared" si="44"/>
        <v>0</v>
      </c>
      <c r="BJ42" s="57">
        <f t="shared" si="44"/>
        <v>1012270</v>
      </c>
      <c r="BK42" s="42">
        <f t="shared" si="8"/>
        <v>10290870.25</v>
      </c>
      <c r="BL42" s="42">
        <f t="shared" si="4"/>
        <v>63491514.25</v>
      </c>
      <c r="BO42" s="70"/>
    </row>
    <row r="43" spans="1:67" s="70" customFormat="1" ht="30" hidden="1" x14ac:dyDescent="0.25">
      <c r="A43" s="61" t="s">
        <v>939</v>
      </c>
      <c r="B43" s="62">
        <v>0</v>
      </c>
      <c r="C43" s="62">
        <v>0</v>
      </c>
      <c r="D43" s="62">
        <v>0</v>
      </c>
      <c r="E43" s="62">
        <v>0</v>
      </c>
      <c r="F43" s="62">
        <v>0</v>
      </c>
      <c r="G43" s="62">
        <v>0</v>
      </c>
      <c r="H43" s="62">
        <v>0</v>
      </c>
      <c r="I43" s="62">
        <v>0</v>
      </c>
      <c r="J43" s="62">
        <v>0</v>
      </c>
      <c r="K43" s="62">
        <v>0</v>
      </c>
      <c r="L43" s="62">
        <v>0</v>
      </c>
      <c r="M43" s="62">
        <v>0</v>
      </c>
      <c r="N43" s="62">
        <v>0</v>
      </c>
      <c r="O43" s="62">
        <v>0</v>
      </c>
      <c r="P43" s="62">
        <v>53200644</v>
      </c>
      <c r="Q43" s="62"/>
      <c r="R43" s="62"/>
      <c r="S43" s="62"/>
      <c r="T43" s="62"/>
      <c r="U43" s="62"/>
      <c r="V43" s="118"/>
      <c r="W43" s="63">
        <f>SUM(B43:V43)</f>
        <v>53200644</v>
      </c>
      <c r="X43" s="64"/>
      <c r="Y43" s="64"/>
      <c r="Z43" s="64"/>
      <c r="AA43" s="64">
        <v>8929812</v>
      </c>
      <c r="AB43" s="64"/>
      <c r="AC43" s="64"/>
      <c r="AD43" s="64"/>
      <c r="AE43" s="64"/>
      <c r="AF43" s="64"/>
      <c r="AG43" s="64"/>
      <c r="AH43" s="64"/>
      <c r="AI43" s="65">
        <f>SUM(X43:AH43)</f>
        <v>8929812</v>
      </c>
      <c r="AJ43" s="66"/>
      <c r="AK43" s="66"/>
      <c r="AL43" s="66"/>
      <c r="AM43" s="66"/>
      <c r="AN43" s="66"/>
      <c r="AO43" s="66"/>
      <c r="AP43" s="66"/>
      <c r="AQ43" s="66">
        <v>348788.25</v>
      </c>
      <c r="AR43" s="66"/>
      <c r="AS43" s="66"/>
      <c r="AT43" s="66"/>
      <c r="AU43" s="66"/>
      <c r="AV43" s="66"/>
      <c r="AW43" s="66"/>
      <c r="AX43" s="66"/>
      <c r="AY43" s="66"/>
      <c r="AZ43" s="67">
        <f>SUM(AJ43:AY43)</f>
        <v>348788.25</v>
      </c>
      <c r="BA43" s="66"/>
      <c r="BB43" s="66"/>
      <c r="BC43" s="66"/>
      <c r="BD43" s="66"/>
      <c r="BE43" s="66"/>
      <c r="BF43" s="66">
        <v>1012270</v>
      </c>
      <c r="BG43" s="66"/>
      <c r="BH43" s="66"/>
      <c r="BI43" s="66"/>
      <c r="BJ43" s="68">
        <f>SUM(BA43:BI43)</f>
        <v>1012270</v>
      </c>
      <c r="BK43" s="73">
        <f t="shared" si="8"/>
        <v>10290870.25</v>
      </c>
      <c r="BL43" s="73">
        <f t="shared" si="4"/>
        <v>63491514.25</v>
      </c>
    </row>
    <row r="44" spans="1:67" s="43" customFormat="1" ht="30" x14ac:dyDescent="0.25">
      <c r="A44" s="59" t="s">
        <v>940</v>
      </c>
      <c r="B44" s="45">
        <f t="shared" ref="B44:AE44" si="45">+B45+B47+B49+B51</f>
        <v>0</v>
      </c>
      <c r="C44" s="45">
        <f t="shared" si="45"/>
        <v>0</v>
      </c>
      <c r="D44" s="45">
        <f t="shared" si="45"/>
        <v>0</v>
      </c>
      <c r="E44" s="45">
        <f t="shared" si="45"/>
        <v>73437769.909999996</v>
      </c>
      <c r="F44" s="45">
        <f t="shared" si="45"/>
        <v>0</v>
      </c>
      <c r="G44" s="45">
        <f t="shared" si="45"/>
        <v>0</v>
      </c>
      <c r="H44" s="45">
        <f t="shared" si="45"/>
        <v>0</v>
      </c>
      <c r="I44" s="45">
        <f t="shared" si="45"/>
        <v>0</v>
      </c>
      <c r="J44" s="45">
        <f t="shared" si="45"/>
        <v>0</v>
      </c>
      <c r="K44" s="112">
        <f t="shared" si="45"/>
        <v>0</v>
      </c>
      <c r="L44" s="112">
        <f t="shared" si="45"/>
        <v>0</v>
      </c>
      <c r="M44" s="112">
        <f t="shared" si="45"/>
        <v>0</v>
      </c>
      <c r="N44" s="112">
        <f t="shared" si="45"/>
        <v>0</v>
      </c>
      <c r="O44" s="112">
        <f t="shared" si="45"/>
        <v>0</v>
      </c>
      <c r="P44" s="112">
        <f t="shared" si="45"/>
        <v>30000000</v>
      </c>
      <c r="Q44" s="112">
        <f t="shared" si="45"/>
        <v>0</v>
      </c>
      <c r="R44" s="112">
        <f t="shared" si="45"/>
        <v>0</v>
      </c>
      <c r="S44" s="45">
        <f t="shared" si="45"/>
        <v>0</v>
      </c>
      <c r="T44" s="45">
        <f t="shared" si="45"/>
        <v>0</v>
      </c>
      <c r="U44" s="112">
        <f t="shared" si="45"/>
        <v>0</v>
      </c>
      <c r="V44" s="75">
        <f t="shared" si="45"/>
        <v>0</v>
      </c>
      <c r="W44" s="46">
        <f t="shared" si="45"/>
        <v>103437769.91</v>
      </c>
      <c r="X44" s="53">
        <f t="shared" si="45"/>
        <v>0</v>
      </c>
      <c r="Y44" s="53">
        <f t="shared" si="45"/>
        <v>0</v>
      </c>
      <c r="Z44" s="53">
        <f t="shared" si="45"/>
        <v>0</v>
      </c>
      <c r="AA44" s="53">
        <f t="shared" si="45"/>
        <v>0</v>
      </c>
      <c r="AB44" s="53">
        <f t="shared" si="45"/>
        <v>0</v>
      </c>
      <c r="AC44" s="53">
        <f t="shared" si="45"/>
        <v>0</v>
      </c>
      <c r="AD44" s="53">
        <f t="shared" si="45"/>
        <v>0</v>
      </c>
      <c r="AE44" s="53">
        <f t="shared" si="45"/>
        <v>0</v>
      </c>
      <c r="AF44" s="53"/>
      <c r="AG44" s="53"/>
      <c r="AH44" s="53">
        <f t="shared" ref="AH44:BJ44" si="46">+AH45+AH47+AH49+AH51</f>
        <v>0</v>
      </c>
      <c r="AI44" s="54">
        <f t="shared" si="46"/>
        <v>0</v>
      </c>
      <c r="AJ44" s="55">
        <f t="shared" si="46"/>
        <v>0</v>
      </c>
      <c r="AK44" s="55">
        <f t="shared" si="46"/>
        <v>0</v>
      </c>
      <c r="AL44" s="55">
        <f t="shared" si="46"/>
        <v>0</v>
      </c>
      <c r="AM44" s="55">
        <f t="shared" si="46"/>
        <v>0</v>
      </c>
      <c r="AN44" s="55">
        <f t="shared" si="46"/>
        <v>0</v>
      </c>
      <c r="AO44" s="55">
        <f t="shared" si="46"/>
        <v>0</v>
      </c>
      <c r="AP44" s="55">
        <f t="shared" si="46"/>
        <v>0</v>
      </c>
      <c r="AQ44" s="55">
        <f t="shared" si="46"/>
        <v>0</v>
      </c>
      <c r="AR44" s="55">
        <f t="shared" si="46"/>
        <v>0</v>
      </c>
      <c r="AS44" s="55">
        <f t="shared" si="46"/>
        <v>0</v>
      </c>
      <c r="AT44" s="55">
        <f t="shared" si="46"/>
        <v>0</v>
      </c>
      <c r="AU44" s="55">
        <f t="shared" si="46"/>
        <v>0</v>
      </c>
      <c r="AV44" s="55">
        <f t="shared" si="46"/>
        <v>0</v>
      </c>
      <c r="AW44" s="55">
        <f t="shared" si="46"/>
        <v>0</v>
      </c>
      <c r="AX44" s="55">
        <f t="shared" si="46"/>
        <v>0</v>
      </c>
      <c r="AY44" s="55">
        <f t="shared" si="46"/>
        <v>0</v>
      </c>
      <c r="AZ44" s="56">
        <f t="shared" si="46"/>
        <v>0</v>
      </c>
      <c r="BA44" s="55">
        <f t="shared" si="46"/>
        <v>0</v>
      </c>
      <c r="BB44" s="55">
        <f t="shared" si="46"/>
        <v>0</v>
      </c>
      <c r="BC44" s="55">
        <f t="shared" si="46"/>
        <v>0</v>
      </c>
      <c r="BD44" s="55">
        <f t="shared" si="46"/>
        <v>0</v>
      </c>
      <c r="BE44" s="55">
        <f t="shared" si="46"/>
        <v>0</v>
      </c>
      <c r="BF44" s="55">
        <f t="shared" si="46"/>
        <v>0</v>
      </c>
      <c r="BG44" s="55">
        <f t="shared" si="46"/>
        <v>0</v>
      </c>
      <c r="BH44" s="55">
        <f t="shared" si="46"/>
        <v>0</v>
      </c>
      <c r="BI44" s="55">
        <f t="shared" si="46"/>
        <v>0</v>
      </c>
      <c r="BJ44" s="57">
        <f t="shared" si="46"/>
        <v>0</v>
      </c>
      <c r="BK44" s="42">
        <f t="shared" si="8"/>
        <v>0</v>
      </c>
      <c r="BL44" s="42">
        <f t="shared" si="4"/>
        <v>103437769.91</v>
      </c>
    </row>
    <row r="45" spans="1:67" s="43" customFormat="1" ht="30" x14ac:dyDescent="0.25">
      <c r="A45" s="60" t="s">
        <v>941</v>
      </c>
      <c r="B45" s="45">
        <f t="shared" ref="B45:AE45" si="47">SUM(B46:B46)</f>
        <v>0</v>
      </c>
      <c r="C45" s="45">
        <f t="shared" si="47"/>
        <v>0</v>
      </c>
      <c r="D45" s="45">
        <f t="shared" si="47"/>
        <v>0</v>
      </c>
      <c r="E45" s="45">
        <f t="shared" si="47"/>
        <v>0</v>
      </c>
      <c r="F45" s="45">
        <f t="shared" si="47"/>
        <v>0</v>
      </c>
      <c r="G45" s="45">
        <f t="shared" si="47"/>
        <v>0</v>
      </c>
      <c r="H45" s="45">
        <f t="shared" si="47"/>
        <v>0</v>
      </c>
      <c r="I45" s="45">
        <f t="shared" si="47"/>
        <v>0</v>
      </c>
      <c r="J45" s="45">
        <f t="shared" si="47"/>
        <v>0</v>
      </c>
      <c r="K45" s="112">
        <f t="shared" si="47"/>
        <v>0</v>
      </c>
      <c r="L45" s="112">
        <f t="shared" si="47"/>
        <v>0</v>
      </c>
      <c r="M45" s="112">
        <f t="shared" si="47"/>
        <v>0</v>
      </c>
      <c r="N45" s="112">
        <f t="shared" si="47"/>
        <v>0</v>
      </c>
      <c r="O45" s="112">
        <f t="shared" si="47"/>
        <v>0</v>
      </c>
      <c r="P45" s="112">
        <f t="shared" si="47"/>
        <v>0</v>
      </c>
      <c r="Q45" s="112">
        <f t="shared" si="47"/>
        <v>0</v>
      </c>
      <c r="R45" s="112">
        <f t="shared" si="47"/>
        <v>0</v>
      </c>
      <c r="S45" s="45">
        <f t="shared" si="47"/>
        <v>0</v>
      </c>
      <c r="T45" s="45">
        <f t="shared" si="47"/>
        <v>0</v>
      </c>
      <c r="U45" s="112">
        <f t="shared" si="47"/>
        <v>0</v>
      </c>
      <c r="V45" s="75">
        <f t="shared" si="47"/>
        <v>0</v>
      </c>
      <c r="W45" s="46">
        <f t="shared" si="47"/>
        <v>0</v>
      </c>
      <c r="X45" s="53">
        <f t="shared" si="47"/>
        <v>0</v>
      </c>
      <c r="Y45" s="53">
        <f t="shared" si="47"/>
        <v>0</v>
      </c>
      <c r="Z45" s="53">
        <f t="shared" si="47"/>
        <v>0</v>
      </c>
      <c r="AA45" s="53">
        <f t="shared" si="47"/>
        <v>0</v>
      </c>
      <c r="AB45" s="53">
        <f t="shared" si="47"/>
        <v>0</v>
      </c>
      <c r="AC45" s="53">
        <f t="shared" si="47"/>
        <v>0</v>
      </c>
      <c r="AD45" s="53">
        <f t="shared" si="47"/>
        <v>0</v>
      </c>
      <c r="AE45" s="53">
        <f t="shared" si="47"/>
        <v>0</v>
      </c>
      <c r="AF45" s="53"/>
      <c r="AG45" s="53"/>
      <c r="AH45" s="53">
        <f t="shared" ref="AH45:BJ45" si="48">SUM(AH46:AH46)</f>
        <v>0</v>
      </c>
      <c r="AI45" s="54">
        <f t="shared" si="48"/>
        <v>0</v>
      </c>
      <c r="AJ45" s="55">
        <f t="shared" si="48"/>
        <v>0</v>
      </c>
      <c r="AK45" s="55">
        <f t="shared" si="48"/>
        <v>0</v>
      </c>
      <c r="AL45" s="55">
        <f t="shared" si="48"/>
        <v>0</v>
      </c>
      <c r="AM45" s="55">
        <f t="shared" si="48"/>
        <v>0</v>
      </c>
      <c r="AN45" s="55">
        <f t="shared" si="48"/>
        <v>0</v>
      </c>
      <c r="AO45" s="55">
        <f t="shared" si="48"/>
        <v>0</v>
      </c>
      <c r="AP45" s="55">
        <f t="shared" si="48"/>
        <v>0</v>
      </c>
      <c r="AQ45" s="55">
        <f t="shared" si="48"/>
        <v>0</v>
      </c>
      <c r="AR45" s="55">
        <f t="shared" si="48"/>
        <v>0</v>
      </c>
      <c r="AS45" s="55">
        <f t="shared" si="48"/>
        <v>0</v>
      </c>
      <c r="AT45" s="55">
        <f t="shared" si="48"/>
        <v>0</v>
      </c>
      <c r="AU45" s="55">
        <f t="shared" si="48"/>
        <v>0</v>
      </c>
      <c r="AV45" s="55">
        <f t="shared" si="48"/>
        <v>0</v>
      </c>
      <c r="AW45" s="55">
        <f t="shared" si="48"/>
        <v>0</v>
      </c>
      <c r="AX45" s="55">
        <f t="shared" si="48"/>
        <v>0</v>
      </c>
      <c r="AY45" s="55">
        <f t="shared" si="48"/>
        <v>0</v>
      </c>
      <c r="AZ45" s="56">
        <f t="shared" si="48"/>
        <v>0</v>
      </c>
      <c r="BA45" s="55">
        <f t="shared" si="48"/>
        <v>0</v>
      </c>
      <c r="BB45" s="55">
        <f t="shared" si="48"/>
        <v>0</v>
      </c>
      <c r="BC45" s="55">
        <f t="shared" si="48"/>
        <v>0</v>
      </c>
      <c r="BD45" s="55">
        <f t="shared" si="48"/>
        <v>0</v>
      </c>
      <c r="BE45" s="55">
        <f t="shared" si="48"/>
        <v>0</v>
      </c>
      <c r="BF45" s="55">
        <f t="shared" si="48"/>
        <v>0</v>
      </c>
      <c r="BG45" s="55">
        <f t="shared" si="48"/>
        <v>0</v>
      </c>
      <c r="BH45" s="55">
        <f t="shared" si="48"/>
        <v>0</v>
      </c>
      <c r="BI45" s="55">
        <f t="shared" si="48"/>
        <v>0</v>
      </c>
      <c r="BJ45" s="57">
        <f t="shared" si="48"/>
        <v>0</v>
      </c>
      <c r="BK45" s="42">
        <f t="shared" si="8"/>
        <v>0</v>
      </c>
      <c r="BL45" s="42">
        <f t="shared" si="4"/>
        <v>0</v>
      </c>
    </row>
    <row r="46" spans="1:67" s="70" customFormat="1" hidden="1" x14ac:dyDescent="0.25">
      <c r="A46" s="61" t="s">
        <v>914</v>
      </c>
      <c r="B46" s="62">
        <v>0</v>
      </c>
      <c r="C46" s="62">
        <v>0</v>
      </c>
      <c r="D46" s="62">
        <v>0</v>
      </c>
      <c r="E46" s="62">
        <v>0</v>
      </c>
      <c r="F46" s="62">
        <v>0</v>
      </c>
      <c r="G46" s="62">
        <v>0</v>
      </c>
      <c r="H46" s="62">
        <v>0</v>
      </c>
      <c r="I46" s="62">
        <v>0</v>
      </c>
      <c r="J46" s="62">
        <v>0</v>
      </c>
      <c r="K46" s="62">
        <v>0</v>
      </c>
      <c r="L46" s="62">
        <v>0</v>
      </c>
      <c r="M46" s="62">
        <v>0</v>
      </c>
      <c r="N46" s="62">
        <v>0</v>
      </c>
      <c r="O46" s="62">
        <v>0</v>
      </c>
      <c r="P46" s="62">
        <v>0</v>
      </c>
      <c r="Q46" s="62">
        <v>0</v>
      </c>
      <c r="R46" s="62">
        <v>0</v>
      </c>
      <c r="S46" s="62">
        <v>0</v>
      </c>
      <c r="T46" s="62">
        <v>0</v>
      </c>
      <c r="U46" s="62">
        <v>0</v>
      </c>
      <c r="V46" s="118">
        <v>0</v>
      </c>
      <c r="W46" s="63">
        <f>SUM(B46:V46)</f>
        <v>0</v>
      </c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5">
        <f>SUM(X46:AH46)</f>
        <v>0</v>
      </c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7"/>
      <c r="BA46" s="66"/>
      <c r="BB46" s="66"/>
      <c r="BC46" s="66"/>
      <c r="BD46" s="66"/>
      <c r="BE46" s="66"/>
      <c r="BF46" s="66"/>
      <c r="BG46" s="66"/>
      <c r="BH46" s="66"/>
      <c r="BI46" s="66"/>
      <c r="BJ46" s="68">
        <f>SUM(BA46:BI46)</f>
        <v>0</v>
      </c>
      <c r="BK46" s="69">
        <f t="shared" si="8"/>
        <v>0</v>
      </c>
      <c r="BL46" s="69">
        <f t="shared" si="4"/>
        <v>0</v>
      </c>
    </row>
    <row r="47" spans="1:67" s="43" customFormat="1" ht="30" x14ac:dyDescent="0.25">
      <c r="A47" s="60" t="s">
        <v>942</v>
      </c>
      <c r="B47" s="45">
        <f t="shared" ref="B47:AE47" si="49">SUM(B48:B48)</f>
        <v>0</v>
      </c>
      <c r="C47" s="45">
        <f t="shared" si="49"/>
        <v>0</v>
      </c>
      <c r="D47" s="45">
        <f t="shared" si="49"/>
        <v>0</v>
      </c>
      <c r="E47" s="45">
        <f t="shared" si="49"/>
        <v>0</v>
      </c>
      <c r="F47" s="45">
        <f t="shared" si="49"/>
        <v>0</v>
      </c>
      <c r="G47" s="45">
        <f t="shared" si="49"/>
        <v>0</v>
      </c>
      <c r="H47" s="45">
        <f t="shared" si="49"/>
        <v>0</v>
      </c>
      <c r="I47" s="45">
        <f t="shared" si="49"/>
        <v>0</v>
      </c>
      <c r="J47" s="45">
        <f t="shared" si="49"/>
        <v>0</v>
      </c>
      <c r="K47" s="112">
        <f t="shared" si="49"/>
        <v>0</v>
      </c>
      <c r="L47" s="112">
        <f t="shared" si="49"/>
        <v>0</v>
      </c>
      <c r="M47" s="112">
        <f t="shared" si="49"/>
        <v>0</v>
      </c>
      <c r="N47" s="112">
        <f t="shared" si="49"/>
        <v>0</v>
      </c>
      <c r="O47" s="112">
        <f t="shared" si="49"/>
        <v>0</v>
      </c>
      <c r="P47" s="112">
        <f t="shared" si="49"/>
        <v>0</v>
      </c>
      <c r="Q47" s="112">
        <f t="shared" si="49"/>
        <v>0</v>
      </c>
      <c r="R47" s="112">
        <f t="shared" si="49"/>
        <v>0</v>
      </c>
      <c r="S47" s="45">
        <f t="shared" si="49"/>
        <v>0</v>
      </c>
      <c r="T47" s="45">
        <f t="shared" si="49"/>
        <v>0</v>
      </c>
      <c r="U47" s="112">
        <f t="shared" si="49"/>
        <v>0</v>
      </c>
      <c r="V47" s="75">
        <f t="shared" si="49"/>
        <v>0</v>
      </c>
      <c r="W47" s="46">
        <f t="shared" si="49"/>
        <v>0</v>
      </c>
      <c r="X47" s="53">
        <f t="shared" si="49"/>
        <v>0</v>
      </c>
      <c r="Y47" s="53">
        <f t="shared" si="49"/>
        <v>0</v>
      </c>
      <c r="Z47" s="53">
        <f t="shared" si="49"/>
        <v>0</v>
      </c>
      <c r="AA47" s="53">
        <f t="shared" si="49"/>
        <v>0</v>
      </c>
      <c r="AB47" s="53">
        <f t="shared" si="49"/>
        <v>0</v>
      </c>
      <c r="AC47" s="53">
        <f t="shared" si="49"/>
        <v>0</v>
      </c>
      <c r="AD47" s="53">
        <f t="shared" si="49"/>
        <v>0</v>
      </c>
      <c r="AE47" s="53">
        <f t="shared" si="49"/>
        <v>0</v>
      </c>
      <c r="AF47" s="53"/>
      <c r="AG47" s="53"/>
      <c r="AH47" s="53">
        <f t="shared" ref="AH47:BJ47" si="50">SUM(AH48:AH48)</f>
        <v>0</v>
      </c>
      <c r="AI47" s="54">
        <f t="shared" si="50"/>
        <v>0</v>
      </c>
      <c r="AJ47" s="55">
        <f t="shared" si="50"/>
        <v>0</v>
      </c>
      <c r="AK47" s="55">
        <f t="shared" si="50"/>
        <v>0</v>
      </c>
      <c r="AL47" s="55">
        <f t="shared" si="50"/>
        <v>0</v>
      </c>
      <c r="AM47" s="55">
        <f t="shared" si="50"/>
        <v>0</v>
      </c>
      <c r="AN47" s="55">
        <f t="shared" si="50"/>
        <v>0</v>
      </c>
      <c r="AO47" s="55">
        <f t="shared" si="50"/>
        <v>0</v>
      </c>
      <c r="AP47" s="55">
        <f t="shared" si="50"/>
        <v>0</v>
      </c>
      <c r="AQ47" s="55">
        <f t="shared" si="50"/>
        <v>0</v>
      </c>
      <c r="AR47" s="55">
        <f t="shared" si="50"/>
        <v>0</v>
      </c>
      <c r="AS47" s="55">
        <f t="shared" si="50"/>
        <v>0</v>
      </c>
      <c r="AT47" s="55">
        <f t="shared" si="50"/>
        <v>0</v>
      </c>
      <c r="AU47" s="55">
        <f t="shared" si="50"/>
        <v>0</v>
      </c>
      <c r="AV47" s="55">
        <f t="shared" si="50"/>
        <v>0</v>
      </c>
      <c r="AW47" s="55">
        <f t="shared" si="50"/>
        <v>0</v>
      </c>
      <c r="AX47" s="55">
        <f t="shared" si="50"/>
        <v>0</v>
      </c>
      <c r="AY47" s="55">
        <f t="shared" si="50"/>
        <v>0</v>
      </c>
      <c r="AZ47" s="56">
        <f t="shared" si="50"/>
        <v>0</v>
      </c>
      <c r="BA47" s="55">
        <f t="shared" si="50"/>
        <v>0</v>
      </c>
      <c r="BB47" s="55">
        <f t="shared" si="50"/>
        <v>0</v>
      </c>
      <c r="BC47" s="55">
        <f t="shared" si="50"/>
        <v>0</v>
      </c>
      <c r="BD47" s="55">
        <f t="shared" si="50"/>
        <v>0</v>
      </c>
      <c r="BE47" s="55">
        <f t="shared" si="50"/>
        <v>0</v>
      </c>
      <c r="BF47" s="55">
        <f t="shared" si="50"/>
        <v>0</v>
      </c>
      <c r="BG47" s="55">
        <f t="shared" si="50"/>
        <v>0</v>
      </c>
      <c r="BH47" s="55">
        <f t="shared" si="50"/>
        <v>0</v>
      </c>
      <c r="BI47" s="55">
        <f t="shared" si="50"/>
        <v>0</v>
      </c>
      <c r="BJ47" s="57">
        <f t="shared" si="50"/>
        <v>0</v>
      </c>
      <c r="BK47" s="42">
        <f t="shared" si="8"/>
        <v>0</v>
      </c>
      <c r="BL47" s="42">
        <f t="shared" si="4"/>
        <v>0</v>
      </c>
    </row>
    <row r="48" spans="1:67" s="70" customFormat="1" ht="30" hidden="1" x14ac:dyDescent="0.25">
      <c r="A48" s="61" t="s">
        <v>943</v>
      </c>
      <c r="B48" s="62">
        <v>0</v>
      </c>
      <c r="C48" s="62">
        <v>0</v>
      </c>
      <c r="D48" s="62">
        <v>0</v>
      </c>
      <c r="E48" s="62"/>
      <c r="F48" s="62">
        <v>0</v>
      </c>
      <c r="G48" s="62">
        <v>0</v>
      </c>
      <c r="H48" s="62">
        <v>0</v>
      </c>
      <c r="I48" s="62">
        <v>0</v>
      </c>
      <c r="J48" s="62">
        <v>0</v>
      </c>
      <c r="K48" s="62">
        <v>0</v>
      </c>
      <c r="L48" s="62">
        <v>0</v>
      </c>
      <c r="M48" s="62">
        <v>0</v>
      </c>
      <c r="N48" s="62">
        <v>0</v>
      </c>
      <c r="O48" s="62">
        <v>0</v>
      </c>
      <c r="P48" s="62">
        <v>0</v>
      </c>
      <c r="Q48" s="62">
        <v>0</v>
      </c>
      <c r="R48" s="62">
        <v>0</v>
      </c>
      <c r="S48" s="62">
        <v>0</v>
      </c>
      <c r="T48" s="62">
        <v>0</v>
      </c>
      <c r="U48" s="62">
        <v>0</v>
      </c>
      <c r="V48" s="118">
        <v>0</v>
      </c>
      <c r="W48" s="63">
        <f>SUM(B48:V48)</f>
        <v>0</v>
      </c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5">
        <f>SUM(X48:AH48)</f>
        <v>0</v>
      </c>
      <c r="AJ48" s="66"/>
      <c r="AK48" s="66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7"/>
      <c r="BA48" s="66"/>
      <c r="BB48" s="66"/>
      <c r="BC48" s="66"/>
      <c r="BD48" s="66"/>
      <c r="BE48" s="66"/>
      <c r="BF48" s="66"/>
      <c r="BG48" s="66"/>
      <c r="BH48" s="66"/>
      <c r="BI48" s="66"/>
      <c r="BJ48" s="68">
        <f>SUM(BA48:BI48)</f>
        <v>0</v>
      </c>
      <c r="BK48" s="69">
        <f t="shared" si="8"/>
        <v>0</v>
      </c>
      <c r="BL48" s="69">
        <f t="shared" si="4"/>
        <v>0</v>
      </c>
    </row>
    <row r="49" spans="1:64" s="43" customFormat="1" x14ac:dyDescent="0.25">
      <c r="A49" s="60" t="s">
        <v>944</v>
      </c>
      <c r="B49" s="45">
        <f t="shared" ref="B49:AE49" si="51">SUM(B50:B50)</f>
        <v>0</v>
      </c>
      <c r="C49" s="45">
        <f t="shared" si="51"/>
        <v>0</v>
      </c>
      <c r="D49" s="45">
        <f t="shared" si="51"/>
        <v>0</v>
      </c>
      <c r="E49" s="45">
        <f t="shared" si="51"/>
        <v>56937769.909999996</v>
      </c>
      <c r="F49" s="45">
        <f t="shared" si="51"/>
        <v>0</v>
      </c>
      <c r="G49" s="45">
        <f t="shared" si="51"/>
        <v>0</v>
      </c>
      <c r="H49" s="45">
        <f t="shared" si="51"/>
        <v>0</v>
      </c>
      <c r="I49" s="45">
        <f t="shared" si="51"/>
        <v>0</v>
      </c>
      <c r="J49" s="45">
        <f t="shared" si="51"/>
        <v>0</v>
      </c>
      <c r="K49" s="112">
        <f t="shared" si="51"/>
        <v>0</v>
      </c>
      <c r="L49" s="112">
        <f t="shared" si="51"/>
        <v>0</v>
      </c>
      <c r="M49" s="112">
        <f t="shared" si="51"/>
        <v>0</v>
      </c>
      <c r="N49" s="112">
        <f t="shared" si="51"/>
        <v>0</v>
      </c>
      <c r="O49" s="112">
        <f t="shared" si="51"/>
        <v>0</v>
      </c>
      <c r="P49" s="112">
        <f t="shared" si="51"/>
        <v>0</v>
      </c>
      <c r="Q49" s="112">
        <f t="shared" si="51"/>
        <v>0</v>
      </c>
      <c r="R49" s="112">
        <f t="shared" si="51"/>
        <v>0</v>
      </c>
      <c r="S49" s="45">
        <f t="shared" si="51"/>
        <v>0</v>
      </c>
      <c r="T49" s="45">
        <f t="shared" si="51"/>
        <v>0</v>
      </c>
      <c r="U49" s="112">
        <f t="shared" si="51"/>
        <v>0</v>
      </c>
      <c r="V49" s="75">
        <f t="shared" si="51"/>
        <v>0</v>
      </c>
      <c r="W49" s="46">
        <f t="shared" si="51"/>
        <v>56937769.909999996</v>
      </c>
      <c r="X49" s="53">
        <f t="shared" si="51"/>
        <v>0</v>
      </c>
      <c r="Y49" s="53">
        <f t="shared" si="51"/>
        <v>0</v>
      </c>
      <c r="Z49" s="53">
        <f t="shared" si="51"/>
        <v>0</v>
      </c>
      <c r="AA49" s="53">
        <f t="shared" si="51"/>
        <v>0</v>
      </c>
      <c r="AB49" s="53">
        <f t="shared" si="51"/>
        <v>0</v>
      </c>
      <c r="AC49" s="53">
        <f t="shared" si="51"/>
        <v>0</v>
      </c>
      <c r="AD49" s="53">
        <f t="shared" si="51"/>
        <v>0</v>
      </c>
      <c r="AE49" s="53">
        <f t="shared" si="51"/>
        <v>0</v>
      </c>
      <c r="AF49" s="53"/>
      <c r="AG49" s="53"/>
      <c r="AH49" s="53">
        <f t="shared" ref="AH49:BJ49" si="52">SUM(AH50:AH50)</f>
        <v>0</v>
      </c>
      <c r="AI49" s="54">
        <f t="shared" si="52"/>
        <v>0</v>
      </c>
      <c r="AJ49" s="55">
        <f t="shared" si="52"/>
        <v>0</v>
      </c>
      <c r="AK49" s="55">
        <f t="shared" si="52"/>
        <v>0</v>
      </c>
      <c r="AL49" s="55">
        <f t="shared" si="52"/>
        <v>0</v>
      </c>
      <c r="AM49" s="55">
        <f t="shared" si="52"/>
        <v>0</v>
      </c>
      <c r="AN49" s="55">
        <f t="shared" si="52"/>
        <v>0</v>
      </c>
      <c r="AO49" s="55">
        <f t="shared" si="52"/>
        <v>0</v>
      </c>
      <c r="AP49" s="55">
        <f t="shared" si="52"/>
        <v>0</v>
      </c>
      <c r="AQ49" s="55">
        <f t="shared" si="52"/>
        <v>0</v>
      </c>
      <c r="AR49" s="55">
        <f t="shared" si="52"/>
        <v>0</v>
      </c>
      <c r="AS49" s="55">
        <f t="shared" si="52"/>
        <v>0</v>
      </c>
      <c r="AT49" s="55">
        <f t="shared" si="52"/>
        <v>0</v>
      </c>
      <c r="AU49" s="55">
        <f t="shared" si="52"/>
        <v>0</v>
      </c>
      <c r="AV49" s="55">
        <f t="shared" si="52"/>
        <v>0</v>
      </c>
      <c r="AW49" s="55">
        <f t="shared" si="52"/>
        <v>0</v>
      </c>
      <c r="AX49" s="55">
        <f t="shared" si="52"/>
        <v>0</v>
      </c>
      <c r="AY49" s="55">
        <f t="shared" si="52"/>
        <v>0</v>
      </c>
      <c r="AZ49" s="56">
        <f t="shared" si="52"/>
        <v>0</v>
      </c>
      <c r="BA49" s="55">
        <f t="shared" si="52"/>
        <v>0</v>
      </c>
      <c r="BB49" s="55">
        <f t="shared" si="52"/>
        <v>0</v>
      </c>
      <c r="BC49" s="55">
        <f t="shared" si="52"/>
        <v>0</v>
      </c>
      <c r="BD49" s="55">
        <f t="shared" si="52"/>
        <v>0</v>
      </c>
      <c r="BE49" s="55">
        <f t="shared" si="52"/>
        <v>0</v>
      </c>
      <c r="BF49" s="55">
        <f t="shared" si="52"/>
        <v>0</v>
      </c>
      <c r="BG49" s="55">
        <f t="shared" si="52"/>
        <v>0</v>
      </c>
      <c r="BH49" s="55">
        <f t="shared" si="52"/>
        <v>0</v>
      </c>
      <c r="BI49" s="55">
        <f t="shared" si="52"/>
        <v>0</v>
      </c>
      <c r="BJ49" s="57">
        <f t="shared" si="52"/>
        <v>0</v>
      </c>
      <c r="BK49" s="42">
        <f t="shared" si="8"/>
        <v>0</v>
      </c>
      <c r="BL49" s="42">
        <f t="shared" si="4"/>
        <v>56937769.909999996</v>
      </c>
    </row>
    <row r="50" spans="1:64" s="70" customFormat="1" ht="30" hidden="1" x14ac:dyDescent="0.25">
      <c r="A50" s="61" t="s">
        <v>939</v>
      </c>
      <c r="B50" s="62">
        <v>0</v>
      </c>
      <c r="C50" s="62">
        <v>0</v>
      </c>
      <c r="D50" s="62">
        <v>0</v>
      </c>
      <c r="E50" s="62">
        <v>56937769.909999996</v>
      </c>
      <c r="F50" s="62">
        <v>0</v>
      </c>
      <c r="G50" s="62">
        <v>0</v>
      </c>
      <c r="H50" s="62">
        <v>0</v>
      </c>
      <c r="I50" s="62">
        <v>0</v>
      </c>
      <c r="J50" s="62">
        <v>0</v>
      </c>
      <c r="K50" s="62">
        <v>0</v>
      </c>
      <c r="L50" s="62">
        <v>0</v>
      </c>
      <c r="M50" s="62">
        <v>0</v>
      </c>
      <c r="N50" s="62">
        <v>0</v>
      </c>
      <c r="O50" s="62">
        <v>0</v>
      </c>
      <c r="P50" s="62"/>
      <c r="Q50" s="62">
        <v>0</v>
      </c>
      <c r="R50" s="62">
        <v>0</v>
      </c>
      <c r="S50" s="62">
        <v>0</v>
      </c>
      <c r="T50" s="62">
        <v>0</v>
      </c>
      <c r="U50" s="62">
        <v>0</v>
      </c>
      <c r="V50" s="118">
        <v>0</v>
      </c>
      <c r="W50" s="63">
        <f>SUM(B50:V50)</f>
        <v>56937769.909999996</v>
      </c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5">
        <f>SUM(X50:AH50)</f>
        <v>0</v>
      </c>
      <c r="AJ50" s="66"/>
      <c r="AK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7"/>
      <c r="BA50" s="66"/>
      <c r="BB50" s="66"/>
      <c r="BC50" s="66"/>
      <c r="BD50" s="66"/>
      <c r="BE50" s="66"/>
      <c r="BF50" s="66"/>
      <c r="BG50" s="66"/>
      <c r="BH50" s="66"/>
      <c r="BI50" s="66"/>
      <c r="BJ50" s="68">
        <f>SUM(BA50:BI50)</f>
        <v>0</v>
      </c>
      <c r="BK50" s="69">
        <f t="shared" si="8"/>
        <v>0</v>
      </c>
      <c r="BL50" s="69">
        <f t="shared" si="4"/>
        <v>56937769.909999996</v>
      </c>
    </row>
    <row r="51" spans="1:64" s="43" customFormat="1" x14ac:dyDescent="0.25">
      <c r="A51" s="60" t="s">
        <v>945</v>
      </c>
      <c r="B51" s="45">
        <f t="shared" ref="B51:BJ51" si="53">SUM(B52:B55)</f>
        <v>0</v>
      </c>
      <c r="C51" s="45">
        <f t="shared" si="53"/>
        <v>0</v>
      </c>
      <c r="D51" s="45">
        <f t="shared" si="53"/>
        <v>0</v>
      </c>
      <c r="E51" s="45">
        <f>SUM(E52:E55)</f>
        <v>16500000</v>
      </c>
      <c r="F51" s="45">
        <f t="shared" si="53"/>
        <v>0</v>
      </c>
      <c r="G51" s="45">
        <f t="shared" si="53"/>
        <v>0</v>
      </c>
      <c r="H51" s="45">
        <f t="shared" si="53"/>
        <v>0</v>
      </c>
      <c r="I51" s="45">
        <f t="shared" si="53"/>
        <v>0</v>
      </c>
      <c r="J51" s="45">
        <f t="shared" si="53"/>
        <v>0</v>
      </c>
      <c r="K51" s="112">
        <f t="shared" si="53"/>
        <v>0</v>
      </c>
      <c r="L51" s="112">
        <f t="shared" si="53"/>
        <v>0</v>
      </c>
      <c r="M51" s="112">
        <f t="shared" si="53"/>
        <v>0</v>
      </c>
      <c r="N51" s="112">
        <f t="shared" si="53"/>
        <v>0</v>
      </c>
      <c r="O51" s="112">
        <f t="shared" si="53"/>
        <v>0</v>
      </c>
      <c r="P51" s="112">
        <f t="shared" si="53"/>
        <v>30000000</v>
      </c>
      <c r="Q51" s="112">
        <f t="shared" si="53"/>
        <v>0</v>
      </c>
      <c r="R51" s="112">
        <f t="shared" si="53"/>
        <v>0</v>
      </c>
      <c r="S51" s="45">
        <f t="shared" si="53"/>
        <v>0</v>
      </c>
      <c r="T51" s="45">
        <f t="shared" si="53"/>
        <v>0</v>
      </c>
      <c r="U51" s="112">
        <f t="shared" si="53"/>
        <v>0</v>
      </c>
      <c r="V51" s="75">
        <f t="shared" si="53"/>
        <v>0</v>
      </c>
      <c r="W51" s="46">
        <f>SUM(W52:W55)</f>
        <v>46500000</v>
      </c>
      <c r="X51" s="53">
        <f t="shared" si="53"/>
        <v>0</v>
      </c>
      <c r="Y51" s="53">
        <f t="shared" si="53"/>
        <v>0</v>
      </c>
      <c r="Z51" s="53">
        <f t="shared" si="53"/>
        <v>0</v>
      </c>
      <c r="AA51" s="53">
        <f t="shared" si="53"/>
        <v>0</v>
      </c>
      <c r="AB51" s="53">
        <f t="shared" si="53"/>
        <v>0</v>
      </c>
      <c r="AC51" s="53">
        <f t="shared" si="53"/>
        <v>0</v>
      </c>
      <c r="AD51" s="53">
        <f t="shared" si="53"/>
        <v>0</v>
      </c>
      <c r="AE51" s="53">
        <f t="shared" si="53"/>
        <v>0</v>
      </c>
      <c r="AF51" s="53"/>
      <c r="AG51" s="53"/>
      <c r="AH51" s="53">
        <f t="shared" si="53"/>
        <v>0</v>
      </c>
      <c r="AI51" s="54">
        <f t="shared" si="53"/>
        <v>0</v>
      </c>
      <c r="AJ51" s="55">
        <f t="shared" si="53"/>
        <v>0</v>
      </c>
      <c r="AK51" s="55">
        <f t="shared" si="53"/>
        <v>0</v>
      </c>
      <c r="AL51" s="55">
        <f t="shared" si="53"/>
        <v>0</v>
      </c>
      <c r="AM51" s="55">
        <f t="shared" si="53"/>
        <v>0</v>
      </c>
      <c r="AN51" s="55">
        <f t="shared" si="53"/>
        <v>0</v>
      </c>
      <c r="AO51" s="55">
        <f t="shared" si="53"/>
        <v>0</v>
      </c>
      <c r="AP51" s="55">
        <f t="shared" si="53"/>
        <v>0</v>
      </c>
      <c r="AQ51" s="55">
        <f t="shared" si="53"/>
        <v>0</v>
      </c>
      <c r="AR51" s="55">
        <f t="shared" si="53"/>
        <v>0</v>
      </c>
      <c r="AS51" s="55">
        <f t="shared" si="53"/>
        <v>0</v>
      </c>
      <c r="AT51" s="55">
        <f t="shared" si="53"/>
        <v>0</v>
      </c>
      <c r="AU51" s="55">
        <f t="shared" si="53"/>
        <v>0</v>
      </c>
      <c r="AV51" s="55">
        <f>SUM(AV52:AV55)</f>
        <v>0</v>
      </c>
      <c r="AW51" s="55">
        <f>SUM(AW52:AW55)</f>
        <v>0</v>
      </c>
      <c r="AX51" s="55">
        <f>SUM(AX52:AX55)</f>
        <v>0</v>
      </c>
      <c r="AY51" s="55">
        <f>SUM(AY52:AY55)</f>
        <v>0</v>
      </c>
      <c r="AZ51" s="56">
        <f>SUM(AZ52:AZ55)</f>
        <v>0</v>
      </c>
      <c r="BA51" s="55">
        <f t="shared" si="53"/>
        <v>0</v>
      </c>
      <c r="BB51" s="55">
        <f t="shared" si="53"/>
        <v>0</v>
      </c>
      <c r="BC51" s="55">
        <f t="shared" si="53"/>
        <v>0</v>
      </c>
      <c r="BD51" s="55">
        <f t="shared" si="53"/>
        <v>0</v>
      </c>
      <c r="BE51" s="55">
        <f t="shared" si="53"/>
        <v>0</v>
      </c>
      <c r="BF51" s="55">
        <f t="shared" si="53"/>
        <v>0</v>
      </c>
      <c r="BG51" s="55">
        <f t="shared" si="53"/>
        <v>0</v>
      </c>
      <c r="BH51" s="55">
        <f t="shared" si="53"/>
        <v>0</v>
      </c>
      <c r="BI51" s="55">
        <f t="shared" si="53"/>
        <v>0</v>
      </c>
      <c r="BJ51" s="57">
        <f t="shared" si="53"/>
        <v>0</v>
      </c>
      <c r="BK51" s="42">
        <f t="shared" si="8"/>
        <v>0</v>
      </c>
      <c r="BL51" s="42">
        <f t="shared" si="4"/>
        <v>46500000</v>
      </c>
    </row>
    <row r="52" spans="1:64" s="70" customFormat="1" ht="30" hidden="1" x14ac:dyDescent="0.25">
      <c r="A52" s="61" t="s">
        <v>946</v>
      </c>
      <c r="B52" s="62">
        <v>0</v>
      </c>
      <c r="C52" s="62">
        <v>0</v>
      </c>
      <c r="D52" s="62">
        <v>0</v>
      </c>
      <c r="E52" s="62"/>
      <c r="F52" s="62">
        <v>0</v>
      </c>
      <c r="G52" s="62">
        <v>0</v>
      </c>
      <c r="H52" s="62">
        <v>0</v>
      </c>
      <c r="I52" s="62">
        <v>0</v>
      </c>
      <c r="J52" s="62">
        <v>0</v>
      </c>
      <c r="K52" s="62">
        <v>0</v>
      </c>
      <c r="L52" s="62">
        <v>0</v>
      </c>
      <c r="M52" s="62">
        <v>0</v>
      </c>
      <c r="N52" s="62">
        <v>0</v>
      </c>
      <c r="O52" s="62">
        <v>0</v>
      </c>
      <c r="P52" s="62">
        <v>0</v>
      </c>
      <c r="Q52" s="62">
        <v>0</v>
      </c>
      <c r="R52" s="62">
        <v>0</v>
      </c>
      <c r="S52" s="62">
        <v>0</v>
      </c>
      <c r="T52" s="62">
        <v>0</v>
      </c>
      <c r="U52" s="62">
        <v>0</v>
      </c>
      <c r="V52" s="118">
        <v>0</v>
      </c>
      <c r="W52" s="63">
        <f>SUM(B52:V52)</f>
        <v>0</v>
      </c>
      <c r="X52" s="64"/>
      <c r="Y52" s="64"/>
      <c r="Z52" s="64"/>
      <c r="AA52" s="64"/>
      <c r="AB52" s="64"/>
      <c r="AC52" s="64"/>
      <c r="AD52" s="64"/>
      <c r="AE52" s="64"/>
      <c r="AF52" s="64"/>
      <c r="AG52" s="64"/>
      <c r="AH52" s="64"/>
      <c r="AI52" s="65">
        <f>SUM(X52:AH52)</f>
        <v>0</v>
      </c>
      <c r="AJ52" s="66"/>
      <c r="AK52" s="66"/>
      <c r="AL52" s="66"/>
      <c r="AM52" s="66"/>
      <c r="AN52" s="66"/>
      <c r="AO52" s="66"/>
      <c r="AP52" s="66"/>
      <c r="AQ52" s="66"/>
      <c r="AR52" s="66"/>
      <c r="AS52" s="66"/>
      <c r="AT52" s="66"/>
      <c r="AU52" s="66"/>
      <c r="AV52" s="66"/>
      <c r="AW52" s="66"/>
      <c r="AX52" s="66"/>
      <c r="AY52" s="66"/>
      <c r="AZ52" s="67"/>
      <c r="BA52" s="66"/>
      <c r="BB52" s="66"/>
      <c r="BC52" s="66"/>
      <c r="BD52" s="66"/>
      <c r="BE52" s="66"/>
      <c r="BF52" s="66"/>
      <c r="BG52" s="66"/>
      <c r="BH52" s="66"/>
      <c r="BI52" s="66"/>
      <c r="BJ52" s="68">
        <f>SUM(BA52:BI52)</f>
        <v>0</v>
      </c>
      <c r="BK52" s="69">
        <f t="shared" si="8"/>
        <v>0</v>
      </c>
      <c r="BL52" s="69">
        <f t="shared" si="4"/>
        <v>0</v>
      </c>
    </row>
    <row r="53" spans="1:64" s="70" customFormat="1" ht="30" hidden="1" x14ac:dyDescent="0.25">
      <c r="A53" s="61" t="s">
        <v>947</v>
      </c>
      <c r="B53" s="62">
        <v>0</v>
      </c>
      <c r="C53" s="62">
        <v>0</v>
      </c>
      <c r="D53" s="62">
        <v>0</v>
      </c>
      <c r="E53" s="62"/>
      <c r="F53" s="62">
        <v>0</v>
      </c>
      <c r="G53" s="62">
        <v>0</v>
      </c>
      <c r="H53" s="62">
        <v>0</v>
      </c>
      <c r="I53" s="62">
        <v>0</v>
      </c>
      <c r="J53" s="62">
        <v>0</v>
      </c>
      <c r="K53" s="62">
        <v>0</v>
      </c>
      <c r="L53" s="62">
        <v>0</v>
      </c>
      <c r="M53" s="62">
        <v>0</v>
      </c>
      <c r="N53" s="62">
        <v>0</v>
      </c>
      <c r="O53" s="62">
        <v>0</v>
      </c>
      <c r="P53" s="62">
        <v>30000000</v>
      </c>
      <c r="Q53" s="62">
        <v>0</v>
      </c>
      <c r="R53" s="62">
        <v>0</v>
      </c>
      <c r="S53" s="62">
        <v>0</v>
      </c>
      <c r="T53" s="62">
        <v>0</v>
      </c>
      <c r="U53" s="62">
        <v>0</v>
      </c>
      <c r="V53" s="118">
        <v>0</v>
      </c>
      <c r="W53" s="63">
        <f>SUM(B53:V53)</f>
        <v>30000000</v>
      </c>
      <c r="X53" s="64"/>
      <c r="Y53" s="64"/>
      <c r="Z53" s="64"/>
      <c r="AA53" s="64"/>
      <c r="AB53" s="64"/>
      <c r="AC53" s="64"/>
      <c r="AD53" s="64"/>
      <c r="AE53" s="64"/>
      <c r="AF53" s="64"/>
      <c r="AG53" s="64"/>
      <c r="AH53" s="64"/>
      <c r="AI53" s="65">
        <f>SUM(X53:AH53)</f>
        <v>0</v>
      </c>
      <c r="AJ53" s="66"/>
      <c r="AK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6"/>
      <c r="AY53" s="66"/>
      <c r="AZ53" s="67"/>
      <c r="BA53" s="66"/>
      <c r="BB53" s="66"/>
      <c r="BC53" s="66"/>
      <c r="BD53" s="66"/>
      <c r="BE53" s="66"/>
      <c r="BF53" s="66"/>
      <c r="BG53" s="66"/>
      <c r="BH53" s="66"/>
      <c r="BI53" s="66"/>
      <c r="BJ53" s="68">
        <f>SUM(BA53:BI53)</f>
        <v>0</v>
      </c>
      <c r="BK53" s="69">
        <f t="shared" si="8"/>
        <v>0</v>
      </c>
      <c r="BL53" s="69">
        <f t="shared" si="4"/>
        <v>30000000</v>
      </c>
    </row>
    <row r="54" spans="1:64" s="70" customFormat="1" ht="30" hidden="1" x14ac:dyDescent="0.25">
      <c r="A54" s="61" t="s">
        <v>948</v>
      </c>
      <c r="B54" s="62">
        <v>0</v>
      </c>
      <c r="C54" s="62">
        <v>0</v>
      </c>
      <c r="D54" s="62">
        <v>0</v>
      </c>
      <c r="E54" s="62">
        <v>12000000</v>
      </c>
      <c r="F54" s="62">
        <v>0</v>
      </c>
      <c r="G54" s="62">
        <v>0</v>
      </c>
      <c r="H54" s="62">
        <v>0</v>
      </c>
      <c r="I54" s="62">
        <v>0</v>
      </c>
      <c r="J54" s="62">
        <v>0</v>
      </c>
      <c r="K54" s="62">
        <v>0</v>
      </c>
      <c r="L54" s="62">
        <v>0</v>
      </c>
      <c r="M54" s="62">
        <v>0</v>
      </c>
      <c r="N54" s="62">
        <v>0</v>
      </c>
      <c r="O54" s="62">
        <v>0</v>
      </c>
      <c r="P54" s="62"/>
      <c r="Q54" s="62">
        <v>0</v>
      </c>
      <c r="R54" s="62">
        <v>0</v>
      </c>
      <c r="S54" s="62">
        <v>0</v>
      </c>
      <c r="T54" s="62">
        <v>0</v>
      </c>
      <c r="U54" s="62">
        <v>0</v>
      </c>
      <c r="V54" s="118">
        <v>0</v>
      </c>
      <c r="W54" s="63">
        <f>SUM(B54:V54)</f>
        <v>12000000</v>
      </c>
      <c r="X54" s="64"/>
      <c r="Y54" s="64"/>
      <c r="Z54" s="64"/>
      <c r="AA54" s="64"/>
      <c r="AB54" s="64"/>
      <c r="AC54" s="64"/>
      <c r="AD54" s="64"/>
      <c r="AE54" s="64"/>
      <c r="AF54" s="64"/>
      <c r="AG54" s="64"/>
      <c r="AH54" s="64"/>
      <c r="AI54" s="65">
        <f>SUM(X54:AH54)</f>
        <v>0</v>
      </c>
      <c r="AJ54" s="66"/>
      <c r="AK54" s="66"/>
      <c r="AL54" s="66"/>
      <c r="AM54" s="66"/>
      <c r="AN54" s="66"/>
      <c r="AO54" s="66"/>
      <c r="AP54" s="66"/>
      <c r="AQ54" s="66"/>
      <c r="AR54" s="66"/>
      <c r="AS54" s="66"/>
      <c r="AT54" s="66"/>
      <c r="AU54" s="66"/>
      <c r="AV54" s="66"/>
      <c r="AW54" s="66"/>
      <c r="AX54" s="66"/>
      <c r="AY54" s="66"/>
      <c r="AZ54" s="67"/>
      <c r="BA54" s="66"/>
      <c r="BB54" s="66"/>
      <c r="BC54" s="66"/>
      <c r="BD54" s="66"/>
      <c r="BE54" s="66"/>
      <c r="BF54" s="66"/>
      <c r="BG54" s="66"/>
      <c r="BH54" s="66"/>
      <c r="BI54" s="66"/>
      <c r="BJ54" s="68">
        <f>SUM(BA54:BI54)</f>
        <v>0</v>
      </c>
      <c r="BK54" s="69">
        <f t="shared" si="8"/>
        <v>0</v>
      </c>
      <c r="BL54" s="69">
        <f t="shared" si="4"/>
        <v>12000000</v>
      </c>
    </row>
    <row r="55" spans="1:64" s="70" customFormat="1" hidden="1" x14ac:dyDescent="0.25">
      <c r="A55" s="61" t="s">
        <v>949</v>
      </c>
      <c r="B55" s="62">
        <v>0</v>
      </c>
      <c r="C55" s="62">
        <v>0</v>
      </c>
      <c r="D55" s="62">
        <v>0</v>
      </c>
      <c r="E55" s="62">
        <v>4500000</v>
      </c>
      <c r="F55" s="62">
        <v>0</v>
      </c>
      <c r="G55" s="62">
        <v>0</v>
      </c>
      <c r="H55" s="62">
        <v>0</v>
      </c>
      <c r="I55" s="62">
        <v>0</v>
      </c>
      <c r="J55" s="62">
        <v>0</v>
      </c>
      <c r="K55" s="62">
        <v>0</v>
      </c>
      <c r="L55" s="62">
        <v>0</v>
      </c>
      <c r="M55" s="62">
        <v>0</v>
      </c>
      <c r="N55" s="62">
        <v>0</v>
      </c>
      <c r="O55" s="62">
        <v>0</v>
      </c>
      <c r="P55" s="62">
        <v>0</v>
      </c>
      <c r="Q55" s="62">
        <v>0</v>
      </c>
      <c r="R55" s="62">
        <v>0</v>
      </c>
      <c r="S55" s="62">
        <v>0</v>
      </c>
      <c r="T55" s="62">
        <v>0</v>
      </c>
      <c r="U55" s="62">
        <v>0</v>
      </c>
      <c r="V55" s="118">
        <v>0</v>
      </c>
      <c r="W55" s="63">
        <f>SUM(B55:V55)</f>
        <v>4500000</v>
      </c>
      <c r="X55" s="64"/>
      <c r="Y55" s="64"/>
      <c r="Z55" s="64"/>
      <c r="AA55" s="64"/>
      <c r="AB55" s="64"/>
      <c r="AC55" s="64"/>
      <c r="AD55" s="64"/>
      <c r="AE55" s="64"/>
      <c r="AF55" s="64"/>
      <c r="AG55" s="64"/>
      <c r="AH55" s="64"/>
      <c r="AI55" s="65">
        <f>SUM(X55:AH55)</f>
        <v>0</v>
      </c>
      <c r="AJ55" s="66"/>
      <c r="AK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  <c r="AV55" s="66"/>
      <c r="AW55" s="66"/>
      <c r="AX55" s="66"/>
      <c r="AY55" s="66"/>
      <c r="AZ55" s="67"/>
      <c r="BA55" s="66"/>
      <c r="BB55" s="66"/>
      <c r="BC55" s="66"/>
      <c r="BD55" s="66"/>
      <c r="BE55" s="66"/>
      <c r="BF55" s="66"/>
      <c r="BG55" s="66"/>
      <c r="BH55" s="66"/>
      <c r="BI55" s="66"/>
      <c r="BJ55" s="68">
        <f>SUM(BA55:BI55)</f>
        <v>0</v>
      </c>
      <c r="BK55" s="69">
        <f t="shared" si="8"/>
        <v>0</v>
      </c>
      <c r="BL55" s="69">
        <f t="shared" si="4"/>
        <v>4500000</v>
      </c>
    </row>
    <row r="56" spans="1:64" s="43" customFormat="1" x14ac:dyDescent="0.25">
      <c r="A56" s="74" t="s">
        <v>950</v>
      </c>
      <c r="B56" s="45">
        <f t="shared" ref="B56:BJ56" si="54">+B57+B68+B78+B100+B106</f>
        <v>41404112</v>
      </c>
      <c r="C56" s="45">
        <f t="shared" si="54"/>
        <v>0</v>
      </c>
      <c r="D56" s="45">
        <f t="shared" si="54"/>
        <v>365960</v>
      </c>
      <c r="E56" s="45">
        <f t="shared" si="54"/>
        <v>0</v>
      </c>
      <c r="F56" s="45">
        <f t="shared" si="54"/>
        <v>0</v>
      </c>
      <c r="G56" s="45">
        <f t="shared" si="54"/>
        <v>127800000</v>
      </c>
      <c r="H56" s="45">
        <f t="shared" si="54"/>
        <v>357248117</v>
      </c>
      <c r="I56" s="45">
        <f t="shared" si="54"/>
        <v>0</v>
      </c>
      <c r="J56" s="45">
        <f t="shared" si="54"/>
        <v>0</v>
      </c>
      <c r="K56" s="112">
        <f t="shared" si="54"/>
        <v>282363982</v>
      </c>
      <c r="L56" s="112">
        <f t="shared" si="54"/>
        <v>673809133</v>
      </c>
      <c r="M56" s="112">
        <f t="shared" si="54"/>
        <v>730131008</v>
      </c>
      <c r="N56" s="112">
        <f t="shared" si="54"/>
        <v>288832601.17000002</v>
      </c>
      <c r="O56" s="112">
        <f t="shared" si="54"/>
        <v>15100000</v>
      </c>
      <c r="P56" s="112">
        <f t="shared" si="54"/>
        <v>0</v>
      </c>
      <c r="Q56" s="112">
        <f t="shared" si="54"/>
        <v>100000</v>
      </c>
      <c r="R56" s="112">
        <f t="shared" si="54"/>
        <v>205977633</v>
      </c>
      <c r="S56" s="45">
        <f t="shared" si="54"/>
        <v>1000000</v>
      </c>
      <c r="T56" s="45">
        <f t="shared" si="54"/>
        <v>0</v>
      </c>
      <c r="U56" s="112">
        <f t="shared" si="54"/>
        <v>180711167</v>
      </c>
      <c r="V56" s="75">
        <f t="shared" si="54"/>
        <v>76791447</v>
      </c>
      <c r="W56" s="46">
        <f t="shared" si="54"/>
        <v>2981635160.1700001</v>
      </c>
      <c r="X56" s="53">
        <f t="shared" si="54"/>
        <v>22691612</v>
      </c>
      <c r="Y56" s="53">
        <f t="shared" si="54"/>
        <v>49531419</v>
      </c>
      <c r="Z56" s="53">
        <f t="shared" si="54"/>
        <v>11906416</v>
      </c>
      <c r="AA56" s="53">
        <f t="shared" si="54"/>
        <v>0</v>
      </c>
      <c r="AB56" s="53">
        <f t="shared" si="54"/>
        <v>229511353</v>
      </c>
      <c r="AC56" s="53">
        <f t="shared" si="54"/>
        <v>86000000</v>
      </c>
      <c r="AD56" s="53">
        <f t="shared" si="54"/>
        <v>287501732</v>
      </c>
      <c r="AE56" s="53">
        <f t="shared" si="54"/>
        <v>1569937199</v>
      </c>
      <c r="AF56" s="53">
        <f t="shared" si="54"/>
        <v>1352322804.25</v>
      </c>
      <c r="AG56" s="53">
        <f t="shared" si="54"/>
        <v>330864009.63</v>
      </c>
      <c r="AH56" s="53">
        <f t="shared" si="54"/>
        <v>23672128</v>
      </c>
      <c r="AI56" s="54">
        <f t="shared" si="54"/>
        <v>3963938672.8800001</v>
      </c>
      <c r="AJ56" s="55">
        <f t="shared" si="54"/>
        <v>0</v>
      </c>
      <c r="AK56" s="55">
        <f t="shared" si="54"/>
        <v>8693642</v>
      </c>
      <c r="AL56" s="55">
        <f t="shared" si="54"/>
        <v>0</v>
      </c>
      <c r="AM56" s="55">
        <f t="shared" si="54"/>
        <v>0</v>
      </c>
      <c r="AN56" s="55">
        <f t="shared" si="54"/>
        <v>0</v>
      </c>
      <c r="AO56" s="55">
        <f t="shared" si="54"/>
        <v>9555223</v>
      </c>
      <c r="AP56" s="55">
        <f t="shared" si="54"/>
        <v>1365278.19</v>
      </c>
      <c r="AQ56" s="55">
        <f t="shared" si="54"/>
        <v>0</v>
      </c>
      <c r="AR56" s="55">
        <f t="shared" si="54"/>
        <v>32373968.539999999</v>
      </c>
      <c r="AS56" s="55">
        <f t="shared" si="54"/>
        <v>8821.75</v>
      </c>
      <c r="AT56" s="55">
        <f t="shared" si="54"/>
        <v>3787453</v>
      </c>
      <c r="AU56" s="55">
        <f t="shared" si="54"/>
        <v>4231712</v>
      </c>
      <c r="AV56" s="55">
        <f t="shared" si="54"/>
        <v>7291121.4500000002</v>
      </c>
      <c r="AW56" s="55">
        <f t="shared" si="54"/>
        <v>39629489.530000001</v>
      </c>
      <c r="AX56" s="55">
        <f t="shared" si="54"/>
        <v>302035727.19999999</v>
      </c>
      <c r="AY56" s="55">
        <f t="shared" si="54"/>
        <v>235312003.80000001</v>
      </c>
      <c r="AZ56" s="56">
        <f t="shared" si="54"/>
        <v>644284440.46000004</v>
      </c>
      <c r="BA56" s="55">
        <f t="shared" si="54"/>
        <v>2757027.36</v>
      </c>
      <c r="BB56" s="55">
        <f t="shared" si="54"/>
        <v>1939827</v>
      </c>
      <c r="BC56" s="55">
        <f t="shared" si="54"/>
        <v>1575091.85</v>
      </c>
      <c r="BD56" s="55">
        <f t="shared" si="54"/>
        <v>2502919.27</v>
      </c>
      <c r="BE56" s="55">
        <f t="shared" si="54"/>
        <v>0</v>
      </c>
      <c r="BF56" s="55">
        <f t="shared" si="54"/>
        <v>0</v>
      </c>
      <c r="BG56" s="55">
        <f t="shared" si="54"/>
        <v>3321227</v>
      </c>
      <c r="BH56" s="55">
        <f t="shared" si="54"/>
        <v>23882478</v>
      </c>
      <c r="BI56" s="55">
        <f t="shared" si="54"/>
        <v>12482108</v>
      </c>
      <c r="BJ56" s="57">
        <f t="shared" si="54"/>
        <v>48460678.480000004</v>
      </c>
      <c r="BK56" s="42">
        <f t="shared" si="8"/>
        <v>4656683791.8199997</v>
      </c>
      <c r="BL56" s="42">
        <f t="shared" si="4"/>
        <v>7638318951.9899998</v>
      </c>
    </row>
    <row r="57" spans="1:64" s="43" customFormat="1" x14ac:dyDescent="0.25">
      <c r="A57" s="58" t="s">
        <v>951</v>
      </c>
      <c r="B57" s="45">
        <f t="shared" ref="B57:BJ57" si="55">+B58</f>
        <v>0</v>
      </c>
      <c r="C57" s="45">
        <f t="shared" si="55"/>
        <v>0</v>
      </c>
      <c r="D57" s="45">
        <f t="shared" si="55"/>
        <v>0</v>
      </c>
      <c r="E57" s="45">
        <f t="shared" si="55"/>
        <v>0</v>
      </c>
      <c r="F57" s="45">
        <f t="shared" si="55"/>
        <v>0</v>
      </c>
      <c r="G57" s="45">
        <f t="shared" si="55"/>
        <v>0</v>
      </c>
      <c r="H57" s="45">
        <f t="shared" si="55"/>
        <v>0</v>
      </c>
      <c r="I57" s="45">
        <f t="shared" si="55"/>
        <v>0</v>
      </c>
      <c r="J57" s="45">
        <f t="shared" si="55"/>
        <v>0</v>
      </c>
      <c r="K57" s="112">
        <f t="shared" si="55"/>
        <v>282363982</v>
      </c>
      <c r="L57" s="112">
        <f t="shared" si="55"/>
        <v>673809133</v>
      </c>
      <c r="M57" s="112">
        <f t="shared" si="55"/>
        <v>730131008</v>
      </c>
      <c r="N57" s="112">
        <f t="shared" si="55"/>
        <v>0</v>
      </c>
      <c r="O57" s="112">
        <f t="shared" si="55"/>
        <v>0</v>
      </c>
      <c r="P57" s="112">
        <f t="shared" si="55"/>
        <v>0</v>
      </c>
      <c r="Q57" s="112">
        <f t="shared" si="55"/>
        <v>0</v>
      </c>
      <c r="R57" s="112">
        <f t="shared" si="55"/>
        <v>0</v>
      </c>
      <c r="S57" s="45">
        <f t="shared" si="55"/>
        <v>0</v>
      </c>
      <c r="T57" s="45">
        <f t="shared" si="55"/>
        <v>0</v>
      </c>
      <c r="U57" s="112">
        <f t="shared" si="55"/>
        <v>0</v>
      </c>
      <c r="V57" s="75">
        <f t="shared" si="55"/>
        <v>0</v>
      </c>
      <c r="W57" s="46">
        <f t="shared" si="55"/>
        <v>1686304123</v>
      </c>
      <c r="X57" s="53">
        <f t="shared" si="55"/>
        <v>22691612</v>
      </c>
      <c r="Y57" s="53">
        <f t="shared" si="55"/>
        <v>0</v>
      </c>
      <c r="Z57" s="53">
        <f t="shared" si="55"/>
        <v>0</v>
      </c>
      <c r="AA57" s="53">
        <f t="shared" si="55"/>
        <v>0</v>
      </c>
      <c r="AB57" s="53">
        <f t="shared" si="55"/>
        <v>229511353</v>
      </c>
      <c r="AC57" s="53">
        <f t="shared" si="55"/>
        <v>0</v>
      </c>
      <c r="AD57" s="53">
        <f t="shared" si="55"/>
        <v>0</v>
      </c>
      <c r="AE57" s="53">
        <f t="shared" si="55"/>
        <v>0</v>
      </c>
      <c r="AF57" s="53">
        <f t="shared" si="55"/>
        <v>0</v>
      </c>
      <c r="AG57" s="53">
        <f t="shared" si="55"/>
        <v>0</v>
      </c>
      <c r="AH57" s="53">
        <f t="shared" si="55"/>
        <v>0</v>
      </c>
      <c r="AI57" s="54">
        <f t="shared" si="55"/>
        <v>252202965</v>
      </c>
      <c r="AJ57" s="55">
        <f t="shared" si="55"/>
        <v>0</v>
      </c>
      <c r="AK57" s="55">
        <f t="shared" si="55"/>
        <v>0</v>
      </c>
      <c r="AL57" s="55">
        <f t="shared" si="55"/>
        <v>0</v>
      </c>
      <c r="AM57" s="55">
        <f t="shared" si="55"/>
        <v>0</v>
      </c>
      <c r="AN57" s="55">
        <f t="shared" si="55"/>
        <v>0</v>
      </c>
      <c r="AO57" s="55">
        <f t="shared" si="55"/>
        <v>9555223</v>
      </c>
      <c r="AP57" s="55">
        <f t="shared" si="55"/>
        <v>1365278.19</v>
      </c>
      <c r="AQ57" s="55">
        <f t="shared" si="55"/>
        <v>0</v>
      </c>
      <c r="AR57" s="55">
        <f t="shared" si="55"/>
        <v>0</v>
      </c>
      <c r="AS57" s="55">
        <f t="shared" si="55"/>
        <v>0</v>
      </c>
      <c r="AT57" s="55">
        <f t="shared" si="55"/>
        <v>0</v>
      </c>
      <c r="AU57" s="55">
        <f t="shared" si="55"/>
        <v>4231712</v>
      </c>
      <c r="AV57" s="55">
        <f>+AV58</f>
        <v>0</v>
      </c>
      <c r="AW57" s="55">
        <f>+AW58</f>
        <v>0</v>
      </c>
      <c r="AX57" s="55">
        <f>+AX58</f>
        <v>0</v>
      </c>
      <c r="AY57" s="55">
        <f>+AY58</f>
        <v>0</v>
      </c>
      <c r="AZ57" s="56">
        <f>+AZ58</f>
        <v>15152213.189999999</v>
      </c>
      <c r="BA57" s="55">
        <f t="shared" si="55"/>
        <v>0</v>
      </c>
      <c r="BB57" s="55">
        <f t="shared" si="55"/>
        <v>1939827</v>
      </c>
      <c r="BC57" s="55">
        <f t="shared" si="55"/>
        <v>1575091.85</v>
      </c>
      <c r="BD57" s="55">
        <f t="shared" si="55"/>
        <v>0</v>
      </c>
      <c r="BE57" s="55">
        <f t="shared" si="55"/>
        <v>0</v>
      </c>
      <c r="BF57" s="55">
        <f t="shared" si="55"/>
        <v>0</v>
      </c>
      <c r="BG57" s="55">
        <f t="shared" si="55"/>
        <v>0</v>
      </c>
      <c r="BH57" s="55">
        <f t="shared" si="55"/>
        <v>0</v>
      </c>
      <c r="BI57" s="55">
        <f t="shared" si="55"/>
        <v>0</v>
      </c>
      <c r="BJ57" s="57">
        <f t="shared" si="55"/>
        <v>3514918.85</v>
      </c>
      <c r="BK57" s="42">
        <f t="shared" si="8"/>
        <v>270870097.04000002</v>
      </c>
      <c r="BL57" s="42">
        <f t="shared" si="4"/>
        <v>1957174220.04</v>
      </c>
    </row>
    <row r="58" spans="1:64" s="43" customFormat="1" ht="30" x14ac:dyDescent="0.25">
      <c r="A58" s="59" t="s">
        <v>952</v>
      </c>
      <c r="B58" s="45">
        <f t="shared" ref="B58:BJ58" si="56">+B59+B63</f>
        <v>0</v>
      </c>
      <c r="C58" s="45">
        <f t="shared" si="56"/>
        <v>0</v>
      </c>
      <c r="D58" s="45">
        <f t="shared" si="56"/>
        <v>0</v>
      </c>
      <c r="E58" s="45">
        <f t="shared" si="56"/>
        <v>0</v>
      </c>
      <c r="F58" s="45">
        <f t="shared" si="56"/>
        <v>0</v>
      </c>
      <c r="G58" s="45">
        <f t="shared" si="56"/>
        <v>0</v>
      </c>
      <c r="H58" s="45">
        <f t="shared" si="56"/>
        <v>0</v>
      </c>
      <c r="I58" s="45">
        <f t="shared" si="56"/>
        <v>0</v>
      </c>
      <c r="J58" s="45">
        <f t="shared" si="56"/>
        <v>0</v>
      </c>
      <c r="K58" s="112">
        <f t="shared" si="56"/>
        <v>282363982</v>
      </c>
      <c r="L58" s="112">
        <f t="shared" si="56"/>
        <v>673809133</v>
      </c>
      <c r="M58" s="112">
        <f t="shared" si="56"/>
        <v>730131008</v>
      </c>
      <c r="N58" s="112">
        <f t="shared" si="56"/>
        <v>0</v>
      </c>
      <c r="O58" s="112">
        <f t="shared" si="56"/>
        <v>0</v>
      </c>
      <c r="P58" s="112">
        <f t="shared" si="56"/>
        <v>0</v>
      </c>
      <c r="Q58" s="112">
        <f t="shared" si="56"/>
        <v>0</v>
      </c>
      <c r="R58" s="112">
        <f t="shared" si="56"/>
        <v>0</v>
      </c>
      <c r="S58" s="45">
        <f t="shared" si="56"/>
        <v>0</v>
      </c>
      <c r="T58" s="45">
        <f t="shared" si="56"/>
        <v>0</v>
      </c>
      <c r="U58" s="112">
        <f t="shared" si="56"/>
        <v>0</v>
      </c>
      <c r="V58" s="75">
        <f t="shared" si="56"/>
        <v>0</v>
      </c>
      <c r="W58" s="46">
        <f t="shared" si="56"/>
        <v>1686304123</v>
      </c>
      <c r="X58" s="53">
        <f t="shared" si="56"/>
        <v>22691612</v>
      </c>
      <c r="Y58" s="53">
        <f t="shared" si="56"/>
        <v>0</v>
      </c>
      <c r="Z58" s="53">
        <f t="shared" si="56"/>
        <v>0</v>
      </c>
      <c r="AA58" s="53">
        <f t="shared" si="56"/>
        <v>0</v>
      </c>
      <c r="AB58" s="53">
        <f t="shared" si="56"/>
        <v>229511353</v>
      </c>
      <c r="AC58" s="53">
        <f t="shared" si="56"/>
        <v>0</v>
      </c>
      <c r="AD58" s="53">
        <f t="shared" si="56"/>
        <v>0</v>
      </c>
      <c r="AE58" s="53">
        <f t="shared" si="56"/>
        <v>0</v>
      </c>
      <c r="AF58" s="53">
        <f t="shared" si="56"/>
        <v>0</v>
      </c>
      <c r="AG58" s="53">
        <f t="shared" si="56"/>
        <v>0</v>
      </c>
      <c r="AH58" s="53">
        <f t="shared" si="56"/>
        <v>0</v>
      </c>
      <c r="AI58" s="54">
        <f t="shared" si="56"/>
        <v>252202965</v>
      </c>
      <c r="AJ58" s="55">
        <f t="shared" si="56"/>
        <v>0</v>
      </c>
      <c r="AK58" s="55">
        <f t="shared" si="56"/>
        <v>0</v>
      </c>
      <c r="AL58" s="55">
        <f t="shared" si="56"/>
        <v>0</v>
      </c>
      <c r="AM58" s="55">
        <f t="shared" si="56"/>
        <v>0</v>
      </c>
      <c r="AN58" s="55">
        <f t="shared" si="56"/>
        <v>0</v>
      </c>
      <c r="AO58" s="55">
        <f t="shared" si="56"/>
        <v>9555223</v>
      </c>
      <c r="AP58" s="55">
        <f t="shared" si="56"/>
        <v>1365278.19</v>
      </c>
      <c r="AQ58" s="55">
        <f t="shared" si="56"/>
        <v>0</v>
      </c>
      <c r="AR58" s="55">
        <f t="shared" si="56"/>
        <v>0</v>
      </c>
      <c r="AS58" s="55">
        <f t="shared" si="56"/>
        <v>0</v>
      </c>
      <c r="AT58" s="55">
        <f t="shared" si="56"/>
        <v>0</v>
      </c>
      <c r="AU58" s="55">
        <f t="shared" si="56"/>
        <v>4231712</v>
      </c>
      <c r="AV58" s="55">
        <f t="shared" si="56"/>
        <v>0</v>
      </c>
      <c r="AW58" s="55">
        <f t="shared" si="56"/>
        <v>0</v>
      </c>
      <c r="AX58" s="55">
        <f t="shared" si="56"/>
        <v>0</v>
      </c>
      <c r="AY58" s="55">
        <f t="shared" si="56"/>
        <v>0</v>
      </c>
      <c r="AZ58" s="56">
        <f t="shared" si="56"/>
        <v>15152213.189999999</v>
      </c>
      <c r="BA58" s="55">
        <f t="shared" si="56"/>
        <v>0</v>
      </c>
      <c r="BB58" s="55">
        <f t="shared" si="56"/>
        <v>1939827</v>
      </c>
      <c r="BC58" s="55">
        <f t="shared" si="56"/>
        <v>1575091.85</v>
      </c>
      <c r="BD58" s="55">
        <f t="shared" si="56"/>
        <v>0</v>
      </c>
      <c r="BE58" s="55">
        <f t="shared" si="56"/>
        <v>0</v>
      </c>
      <c r="BF58" s="55">
        <f t="shared" si="56"/>
        <v>0</v>
      </c>
      <c r="BG58" s="55">
        <f t="shared" si="56"/>
        <v>0</v>
      </c>
      <c r="BH58" s="55">
        <f t="shared" si="56"/>
        <v>0</v>
      </c>
      <c r="BI58" s="55">
        <f t="shared" si="56"/>
        <v>0</v>
      </c>
      <c r="BJ58" s="57">
        <f t="shared" si="56"/>
        <v>3514918.85</v>
      </c>
      <c r="BK58" s="42">
        <f t="shared" si="8"/>
        <v>270870097.04000002</v>
      </c>
      <c r="BL58" s="42">
        <f t="shared" si="4"/>
        <v>1957174220.04</v>
      </c>
    </row>
    <row r="59" spans="1:64" s="43" customFormat="1" ht="45" x14ac:dyDescent="0.25">
      <c r="A59" s="72" t="s">
        <v>953</v>
      </c>
      <c r="B59" s="45">
        <f t="shared" ref="B59:BJ59" si="57">SUM(B60:B62)</f>
        <v>0</v>
      </c>
      <c r="C59" s="45">
        <f t="shared" si="57"/>
        <v>0</v>
      </c>
      <c r="D59" s="45">
        <f t="shared" si="57"/>
        <v>0</v>
      </c>
      <c r="E59" s="45">
        <f t="shared" si="57"/>
        <v>0</v>
      </c>
      <c r="F59" s="45">
        <f t="shared" si="57"/>
        <v>0</v>
      </c>
      <c r="G59" s="45">
        <f t="shared" si="57"/>
        <v>0</v>
      </c>
      <c r="H59" s="45">
        <f t="shared" si="57"/>
        <v>0</v>
      </c>
      <c r="I59" s="45">
        <f t="shared" si="57"/>
        <v>0</v>
      </c>
      <c r="J59" s="45">
        <f t="shared" si="57"/>
        <v>0</v>
      </c>
      <c r="K59" s="112">
        <f t="shared" si="57"/>
        <v>282363982</v>
      </c>
      <c r="L59" s="112">
        <f t="shared" si="57"/>
        <v>0</v>
      </c>
      <c r="M59" s="112">
        <f t="shared" si="57"/>
        <v>134686231</v>
      </c>
      <c r="N59" s="112">
        <f t="shared" si="57"/>
        <v>0</v>
      </c>
      <c r="O59" s="112">
        <f t="shared" si="57"/>
        <v>0</v>
      </c>
      <c r="P59" s="112">
        <f t="shared" si="57"/>
        <v>0</v>
      </c>
      <c r="Q59" s="112">
        <f t="shared" si="57"/>
        <v>0</v>
      </c>
      <c r="R59" s="112">
        <f t="shared" si="57"/>
        <v>0</v>
      </c>
      <c r="S59" s="45">
        <f t="shared" si="57"/>
        <v>0</v>
      </c>
      <c r="T59" s="45">
        <f t="shared" si="57"/>
        <v>0</v>
      </c>
      <c r="U59" s="112">
        <f t="shared" si="57"/>
        <v>0</v>
      </c>
      <c r="V59" s="75">
        <f t="shared" si="57"/>
        <v>0</v>
      </c>
      <c r="W59" s="46">
        <f t="shared" si="57"/>
        <v>417050213</v>
      </c>
      <c r="X59" s="53">
        <f t="shared" si="57"/>
        <v>22691612</v>
      </c>
      <c r="Y59" s="53">
        <f t="shared" si="57"/>
        <v>0</v>
      </c>
      <c r="Z59" s="53">
        <f t="shared" si="57"/>
        <v>0</v>
      </c>
      <c r="AA59" s="53">
        <f t="shared" si="57"/>
        <v>0</v>
      </c>
      <c r="AB59" s="53">
        <f t="shared" si="57"/>
        <v>0</v>
      </c>
      <c r="AC59" s="53">
        <f t="shared" si="57"/>
        <v>0</v>
      </c>
      <c r="AD59" s="53">
        <f t="shared" si="57"/>
        <v>0</v>
      </c>
      <c r="AE59" s="53">
        <f t="shared" si="57"/>
        <v>0</v>
      </c>
      <c r="AF59" s="53">
        <f t="shared" si="57"/>
        <v>0</v>
      </c>
      <c r="AG59" s="53">
        <f t="shared" si="57"/>
        <v>0</v>
      </c>
      <c r="AH59" s="53">
        <f t="shared" si="57"/>
        <v>0</v>
      </c>
      <c r="AI59" s="54">
        <f t="shared" si="57"/>
        <v>22691612</v>
      </c>
      <c r="AJ59" s="55">
        <f t="shared" si="57"/>
        <v>0</v>
      </c>
      <c r="AK59" s="55">
        <f t="shared" si="57"/>
        <v>0</v>
      </c>
      <c r="AL59" s="55">
        <f t="shared" si="57"/>
        <v>0</v>
      </c>
      <c r="AM59" s="55">
        <f t="shared" si="57"/>
        <v>0</v>
      </c>
      <c r="AN59" s="55">
        <f t="shared" si="57"/>
        <v>0</v>
      </c>
      <c r="AO59" s="55">
        <f t="shared" si="57"/>
        <v>9555223</v>
      </c>
      <c r="AP59" s="55">
        <f t="shared" si="57"/>
        <v>1365278.19</v>
      </c>
      <c r="AQ59" s="55">
        <f t="shared" si="57"/>
        <v>0</v>
      </c>
      <c r="AR59" s="55">
        <f t="shared" si="57"/>
        <v>0</v>
      </c>
      <c r="AS59" s="55">
        <f t="shared" si="57"/>
        <v>0</v>
      </c>
      <c r="AT59" s="55">
        <f t="shared" si="57"/>
        <v>0</v>
      </c>
      <c r="AU59" s="55">
        <f t="shared" si="57"/>
        <v>4231712</v>
      </c>
      <c r="AV59" s="55">
        <f t="shared" si="57"/>
        <v>0</v>
      </c>
      <c r="AW59" s="55">
        <f t="shared" si="57"/>
        <v>0</v>
      </c>
      <c r="AX59" s="55">
        <f t="shared" si="57"/>
        <v>0</v>
      </c>
      <c r="AY59" s="55">
        <f t="shared" si="57"/>
        <v>0</v>
      </c>
      <c r="AZ59" s="56">
        <f t="shared" si="57"/>
        <v>15152213.189999999</v>
      </c>
      <c r="BA59" s="55">
        <f t="shared" si="57"/>
        <v>0</v>
      </c>
      <c r="BB59" s="55">
        <f t="shared" si="57"/>
        <v>1939827</v>
      </c>
      <c r="BC59" s="55">
        <f t="shared" si="57"/>
        <v>1575091.85</v>
      </c>
      <c r="BD59" s="55">
        <f t="shared" si="57"/>
        <v>0</v>
      </c>
      <c r="BE59" s="55">
        <f t="shared" si="57"/>
        <v>0</v>
      </c>
      <c r="BF59" s="55">
        <f t="shared" si="57"/>
        <v>0</v>
      </c>
      <c r="BG59" s="55">
        <f t="shared" si="57"/>
        <v>0</v>
      </c>
      <c r="BH59" s="55">
        <f t="shared" si="57"/>
        <v>0</v>
      </c>
      <c r="BI59" s="55">
        <f t="shared" si="57"/>
        <v>0</v>
      </c>
      <c r="BJ59" s="57">
        <f t="shared" si="57"/>
        <v>3514918.85</v>
      </c>
      <c r="BK59" s="42">
        <f t="shared" si="8"/>
        <v>41358744.039999999</v>
      </c>
      <c r="BL59" s="42">
        <f t="shared" si="4"/>
        <v>458408957.04000002</v>
      </c>
    </row>
    <row r="60" spans="1:64" s="70" customFormat="1" x14ac:dyDescent="0.25">
      <c r="A60" s="61" t="s">
        <v>954</v>
      </c>
      <c r="B60" s="62">
        <v>0</v>
      </c>
      <c r="C60" s="62">
        <v>0</v>
      </c>
      <c r="D60" s="62">
        <v>0</v>
      </c>
      <c r="E60" s="62">
        <v>0</v>
      </c>
      <c r="F60" s="62">
        <v>0</v>
      </c>
      <c r="G60" s="62">
        <v>0</v>
      </c>
      <c r="H60" s="62">
        <v>0</v>
      </c>
      <c r="I60" s="62">
        <v>0</v>
      </c>
      <c r="J60" s="62">
        <v>0</v>
      </c>
      <c r="K60" s="62">
        <v>282363982</v>
      </c>
      <c r="L60" s="62">
        <v>0</v>
      </c>
      <c r="M60" s="62">
        <v>0</v>
      </c>
      <c r="N60" s="62">
        <v>0</v>
      </c>
      <c r="O60" s="62">
        <v>0</v>
      </c>
      <c r="P60" s="62">
        <v>0</v>
      </c>
      <c r="Q60" s="62">
        <v>0</v>
      </c>
      <c r="R60" s="62">
        <v>0</v>
      </c>
      <c r="S60" s="62"/>
      <c r="T60" s="62">
        <v>0</v>
      </c>
      <c r="U60" s="62">
        <v>0</v>
      </c>
      <c r="V60" s="118">
        <v>0</v>
      </c>
      <c r="W60" s="63">
        <f>SUM(B60:V60)</f>
        <v>282363982</v>
      </c>
      <c r="X60" s="64">
        <v>22691612</v>
      </c>
      <c r="Y60" s="64"/>
      <c r="Z60" s="64"/>
      <c r="AA60" s="64"/>
      <c r="AB60" s="64"/>
      <c r="AC60" s="64"/>
      <c r="AD60" s="64"/>
      <c r="AE60" s="64"/>
      <c r="AF60" s="64"/>
      <c r="AG60" s="64"/>
      <c r="AH60" s="64"/>
      <c r="AI60" s="65">
        <f>SUM(X60:AH60)</f>
        <v>22691612</v>
      </c>
      <c r="AJ60" s="66"/>
      <c r="AK60" s="66"/>
      <c r="AL60" s="66"/>
      <c r="AM60" s="66"/>
      <c r="AN60" s="66"/>
      <c r="AO60" s="66"/>
      <c r="AP60" s="66">
        <v>1365278.19</v>
      </c>
      <c r="AQ60" s="66"/>
      <c r="AR60" s="66"/>
      <c r="AS60" s="66"/>
      <c r="AT60" s="66"/>
      <c r="AU60" s="66"/>
      <c r="AV60" s="66"/>
      <c r="AW60" s="66"/>
      <c r="AX60" s="66"/>
      <c r="AY60" s="66"/>
      <c r="AZ60" s="67">
        <f>SUM(AJ60:AY60)</f>
        <v>1365278.19</v>
      </c>
      <c r="BA60" s="66"/>
      <c r="BB60" s="66"/>
      <c r="BC60" s="66">
        <v>1575091.85</v>
      </c>
      <c r="BD60" s="66"/>
      <c r="BE60" s="66"/>
      <c r="BF60" s="66"/>
      <c r="BG60" s="66"/>
      <c r="BH60" s="66"/>
      <c r="BI60" s="66"/>
      <c r="BJ60" s="68">
        <f>SUM(BA60:BI60)</f>
        <v>1575091.85</v>
      </c>
      <c r="BK60" s="69">
        <f t="shared" si="8"/>
        <v>25631982.040000003</v>
      </c>
      <c r="BL60" s="69">
        <f t="shared" si="4"/>
        <v>307995964.04000002</v>
      </c>
    </row>
    <row r="61" spans="1:64" s="70" customFormat="1" ht="30" x14ac:dyDescent="0.25">
      <c r="A61" s="61" t="s">
        <v>955</v>
      </c>
      <c r="B61" s="62">
        <v>0</v>
      </c>
      <c r="C61" s="62">
        <v>0</v>
      </c>
      <c r="D61" s="62">
        <v>0</v>
      </c>
      <c r="E61" s="62">
        <v>0</v>
      </c>
      <c r="F61" s="62">
        <v>0</v>
      </c>
      <c r="G61" s="62">
        <v>0</v>
      </c>
      <c r="H61" s="62">
        <v>0</v>
      </c>
      <c r="I61" s="62">
        <v>0</v>
      </c>
      <c r="J61" s="62">
        <v>0</v>
      </c>
      <c r="K61" s="62">
        <v>0</v>
      </c>
      <c r="L61" s="62">
        <v>0</v>
      </c>
      <c r="M61" s="62">
        <v>134686231</v>
      </c>
      <c r="N61" s="62">
        <v>0</v>
      </c>
      <c r="O61" s="62">
        <v>0</v>
      </c>
      <c r="P61" s="62">
        <v>0</v>
      </c>
      <c r="Q61" s="62">
        <v>0</v>
      </c>
      <c r="R61" s="62">
        <v>0</v>
      </c>
      <c r="S61" s="62">
        <v>0</v>
      </c>
      <c r="T61" s="62">
        <v>0</v>
      </c>
      <c r="U61" s="62">
        <v>0</v>
      </c>
      <c r="V61" s="118">
        <v>0</v>
      </c>
      <c r="W61" s="63">
        <f>SUM(B61:V61)</f>
        <v>134686231</v>
      </c>
      <c r="X61" s="64"/>
      <c r="Y61" s="64"/>
      <c r="Z61" s="64"/>
      <c r="AA61" s="64"/>
      <c r="AB61" s="64"/>
      <c r="AC61" s="64"/>
      <c r="AD61" s="64"/>
      <c r="AE61" s="64"/>
      <c r="AF61" s="64"/>
      <c r="AG61" s="64"/>
      <c r="AH61" s="64"/>
      <c r="AI61" s="65">
        <f>SUM(X61:AH61)</f>
        <v>0</v>
      </c>
      <c r="AJ61" s="66"/>
      <c r="AK61" s="66"/>
      <c r="AL61" s="66"/>
      <c r="AM61" s="66"/>
      <c r="AN61" s="66"/>
      <c r="AO61" s="66">
        <v>9555223</v>
      </c>
      <c r="AP61" s="66"/>
      <c r="AQ61" s="66"/>
      <c r="AR61" s="66"/>
      <c r="AS61" s="66"/>
      <c r="AT61" s="66"/>
      <c r="AU61" s="66"/>
      <c r="AV61" s="66"/>
      <c r="AW61" s="66"/>
      <c r="AX61" s="66"/>
      <c r="AY61" s="66"/>
      <c r="AZ61" s="67">
        <f>SUM(AJ61:AY61)</f>
        <v>9555223</v>
      </c>
      <c r="BA61" s="66"/>
      <c r="BB61" s="66">
        <v>1939827</v>
      </c>
      <c r="BC61" s="66"/>
      <c r="BD61" s="66"/>
      <c r="BE61" s="66"/>
      <c r="BF61" s="66"/>
      <c r="BG61" s="66"/>
      <c r="BH61" s="66"/>
      <c r="BI61" s="66"/>
      <c r="BJ61" s="68">
        <f>SUM(BA61:BI61)</f>
        <v>1939827</v>
      </c>
      <c r="BK61" s="69">
        <f t="shared" si="8"/>
        <v>11495050</v>
      </c>
      <c r="BL61" s="69">
        <f t="shared" si="4"/>
        <v>146181281</v>
      </c>
    </row>
    <row r="62" spans="1:64" s="70" customFormat="1" ht="29.25" customHeight="1" x14ac:dyDescent="0.25">
      <c r="A62" s="61" t="s">
        <v>956</v>
      </c>
      <c r="B62" s="62"/>
      <c r="C62" s="62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118"/>
      <c r="W62" s="63">
        <f>SUM(B62:V62)</f>
        <v>0</v>
      </c>
      <c r="X62" s="64"/>
      <c r="Y62" s="64"/>
      <c r="Z62" s="64"/>
      <c r="AA62" s="64"/>
      <c r="AB62" s="64"/>
      <c r="AC62" s="64"/>
      <c r="AD62" s="64"/>
      <c r="AE62" s="64"/>
      <c r="AF62" s="64"/>
      <c r="AG62" s="64"/>
      <c r="AH62" s="64"/>
      <c r="AI62" s="65">
        <f>SUM(X62:AH62)</f>
        <v>0</v>
      </c>
      <c r="AJ62" s="66"/>
      <c r="AK62" s="66"/>
      <c r="AL62" s="66"/>
      <c r="AM62" s="66"/>
      <c r="AN62" s="66"/>
      <c r="AO62" s="66"/>
      <c r="AP62" s="66"/>
      <c r="AQ62" s="66"/>
      <c r="AR62" s="66"/>
      <c r="AS62" s="66"/>
      <c r="AT62" s="66"/>
      <c r="AU62" s="66">
        <v>4231712</v>
      </c>
      <c r="AV62" s="66"/>
      <c r="AW62" s="66"/>
      <c r="AX62" s="66"/>
      <c r="AY62" s="66"/>
      <c r="AZ62" s="67">
        <f>SUM(AJ62:AY62)</f>
        <v>4231712</v>
      </c>
      <c r="BA62" s="66"/>
      <c r="BB62" s="66"/>
      <c r="BC62" s="66"/>
      <c r="BD62" s="66"/>
      <c r="BE62" s="66"/>
      <c r="BF62" s="66"/>
      <c r="BG62" s="66"/>
      <c r="BH62" s="66"/>
      <c r="BI62" s="66"/>
      <c r="BJ62" s="68">
        <f>SUM(BA62:BI62)</f>
        <v>0</v>
      </c>
      <c r="BK62" s="69">
        <f t="shared" si="8"/>
        <v>4231712</v>
      </c>
      <c r="BL62" s="69">
        <f t="shared" si="4"/>
        <v>4231712</v>
      </c>
    </row>
    <row r="63" spans="1:64" s="43" customFormat="1" ht="30" x14ac:dyDescent="0.25">
      <c r="A63" s="72" t="s">
        <v>957</v>
      </c>
      <c r="B63" s="45">
        <f t="shared" ref="B63:BJ63" si="58">SUM(B64:B67)</f>
        <v>0</v>
      </c>
      <c r="C63" s="45">
        <f t="shared" si="58"/>
        <v>0</v>
      </c>
      <c r="D63" s="45">
        <f t="shared" si="58"/>
        <v>0</v>
      </c>
      <c r="E63" s="45">
        <f t="shared" si="58"/>
        <v>0</v>
      </c>
      <c r="F63" s="45">
        <f t="shared" si="58"/>
        <v>0</v>
      </c>
      <c r="G63" s="45">
        <f t="shared" si="58"/>
        <v>0</v>
      </c>
      <c r="H63" s="45">
        <f t="shared" si="58"/>
        <v>0</v>
      </c>
      <c r="I63" s="45">
        <f t="shared" si="58"/>
        <v>0</v>
      </c>
      <c r="J63" s="45">
        <f t="shared" si="58"/>
        <v>0</v>
      </c>
      <c r="K63" s="112">
        <f t="shared" si="58"/>
        <v>0</v>
      </c>
      <c r="L63" s="112">
        <f t="shared" si="58"/>
        <v>673809133</v>
      </c>
      <c r="M63" s="112">
        <f t="shared" si="58"/>
        <v>595444777</v>
      </c>
      <c r="N63" s="112">
        <f t="shared" si="58"/>
        <v>0</v>
      </c>
      <c r="O63" s="112">
        <f t="shared" si="58"/>
        <v>0</v>
      </c>
      <c r="P63" s="112">
        <f t="shared" si="58"/>
        <v>0</v>
      </c>
      <c r="Q63" s="112">
        <f t="shared" si="58"/>
        <v>0</v>
      </c>
      <c r="R63" s="112">
        <f t="shared" si="58"/>
        <v>0</v>
      </c>
      <c r="S63" s="45">
        <f t="shared" si="58"/>
        <v>0</v>
      </c>
      <c r="T63" s="45">
        <f t="shared" si="58"/>
        <v>0</v>
      </c>
      <c r="U63" s="112">
        <f t="shared" si="58"/>
        <v>0</v>
      </c>
      <c r="V63" s="75">
        <f t="shared" si="58"/>
        <v>0</v>
      </c>
      <c r="W63" s="46">
        <f t="shared" si="58"/>
        <v>1269253910</v>
      </c>
      <c r="X63" s="53">
        <f t="shared" si="58"/>
        <v>0</v>
      </c>
      <c r="Y63" s="53">
        <f t="shared" si="58"/>
        <v>0</v>
      </c>
      <c r="Z63" s="53">
        <f t="shared" si="58"/>
        <v>0</v>
      </c>
      <c r="AA63" s="53">
        <f t="shared" si="58"/>
        <v>0</v>
      </c>
      <c r="AB63" s="53">
        <f t="shared" si="58"/>
        <v>229511353</v>
      </c>
      <c r="AC63" s="53">
        <f t="shared" si="58"/>
        <v>0</v>
      </c>
      <c r="AD63" s="53">
        <f t="shared" si="58"/>
        <v>0</v>
      </c>
      <c r="AE63" s="53">
        <f t="shared" si="58"/>
        <v>0</v>
      </c>
      <c r="AF63" s="53">
        <f t="shared" si="58"/>
        <v>0</v>
      </c>
      <c r="AG63" s="53">
        <f t="shared" si="58"/>
        <v>0</v>
      </c>
      <c r="AH63" s="53">
        <f t="shared" si="58"/>
        <v>0</v>
      </c>
      <c r="AI63" s="54">
        <f t="shared" si="58"/>
        <v>229511353</v>
      </c>
      <c r="AJ63" s="55">
        <f t="shared" si="58"/>
        <v>0</v>
      </c>
      <c r="AK63" s="55">
        <f t="shared" si="58"/>
        <v>0</v>
      </c>
      <c r="AL63" s="55">
        <f t="shared" si="58"/>
        <v>0</v>
      </c>
      <c r="AM63" s="55">
        <f t="shared" si="58"/>
        <v>0</v>
      </c>
      <c r="AN63" s="55">
        <f t="shared" si="58"/>
        <v>0</v>
      </c>
      <c r="AO63" s="55">
        <f t="shared" si="58"/>
        <v>0</v>
      </c>
      <c r="AP63" s="55">
        <f t="shared" si="58"/>
        <v>0</v>
      </c>
      <c r="AQ63" s="55">
        <f t="shared" si="58"/>
        <v>0</v>
      </c>
      <c r="AR63" s="55">
        <f t="shared" si="58"/>
        <v>0</v>
      </c>
      <c r="AS63" s="55">
        <f t="shared" si="58"/>
        <v>0</v>
      </c>
      <c r="AT63" s="55">
        <f t="shared" si="58"/>
        <v>0</v>
      </c>
      <c r="AU63" s="55">
        <f t="shared" si="58"/>
        <v>0</v>
      </c>
      <c r="AV63" s="55">
        <f t="shared" si="58"/>
        <v>0</v>
      </c>
      <c r="AW63" s="55">
        <f t="shared" si="58"/>
        <v>0</v>
      </c>
      <c r="AX63" s="55">
        <f t="shared" si="58"/>
        <v>0</v>
      </c>
      <c r="AY63" s="55">
        <f t="shared" si="58"/>
        <v>0</v>
      </c>
      <c r="AZ63" s="56">
        <f t="shared" si="58"/>
        <v>0</v>
      </c>
      <c r="BA63" s="55">
        <f t="shared" si="58"/>
        <v>0</v>
      </c>
      <c r="BB63" s="55">
        <f t="shared" si="58"/>
        <v>0</v>
      </c>
      <c r="BC63" s="55">
        <f t="shared" si="58"/>
        <v>0</v>
      </c>
      <c r="BD63" s="55">
        <f t="shared" si="58"/>
        <v>0</v>
      </c>
      <c r="BE63" s="55">
        <f t="shared" si="58"/>
        <v>0</v>
      </c>
      <c r="BF63" s="55">
        <f t="shared" si="58"/>
        <v>0</v>
      </c>
      <c r="BG63" s="55">
        <f t="shared" si="58"/>
        <v>0</v>
      </c>
      <c r="BH63" s="55">
        <f t="shared" si="58"/>
        <v>0</v>
      </c>
      <c r="BI63" s="55">
        <f t="shared" si="58"/>
        <v>0</v>
      </c>
      <c r="BJ63" s="57">
        <f t="shared" si="58"/>
        <v>0</v>
      </c>
      <c r="BK63" s="42">
        <f t="shared" si="8"/>
        <v>229511353</v>
      </c>
      <c r="BL63" s="42">
        <f t="shared" si="4"/>
        <v>1498765263</v>
      </c>
    </row>
    <row r="64" spans="1:64" s="70" customFormat="1" x14ac:dyDescent="0.25">
      <c r="A64" s="61" t="s">
        <v>859</v>
      </c>
      <c r="B64" s="62">
        <v>0</v>
      </c>
      <c r="C64" s="62">
        <v>0</v>
      </c>
      <c r="D64" s="62">
        <v>0</v>
      </c>
      <c r="E64" s="62">
        <v>0</v>
      </c>
      <c r="F64" s="62">
        <v>0</v>
      </c>
      <c r="G64" s="62">
        <v>0</v>
      </c>
      <c r="H64" s="62">
        <v>0</v>
      </c>
      <c r="I64" s="62">
        <v>0</v>
      </c>
      <c r="J64" s="62">
        <v>0</v>
      </c>
      <c r="K64" s="62">
        <v>0</v>
      </c>
      <c r="L64" s="62">
        <v>673809133</v>
      </c>
      <c r="M64" s="62">
        <v>0</v>
      </c>
      <c r="N64" s="62">
        <v>0</v>
      </c>
      <c r="O64" s="62">
        <v>0</v>
      </c>
      <c r="P64" s="62">
        <v>0</v>
      </c>
      <c r="Q64" s="62">
        <v>0</v>
      </c>
      <c r="R64" s="62">
        <v>0</v>
      </c>
      <c r="S64" s="62">
        <v>0</v>
      </c>
      <c r="T64" s="62">
        <v>0</v>
      </c>
      <c r="U64" s="62">
        <v>0</v>
      </c>
      <c r="V64" s="118">
        <v>0</v>
      </c>
      <c r="W64" s="63">
        <f>SUM(B64:V64)</f>
        <v>673809133</v>
      </c>
      <c r="X64" s="64"/>
      <c r="Y64" s="64"/>
      <c r="Z64" s="64"/>
      <c r="AA64" s="64"/>
      <c r="AB64" s="64">
        <v>229511353</v>
      </c>
      <c r="AC64" s="64"/>
      <c r="AD64" s="64"/>
      <c r="AE64" s="64"/>
      <c r="AF64" s="64"/>
      <c r="AG64" s="64"/>
      <c r="AH64" s="64"/>
      <c r="AI64" s="65">
        <f>SUM(X64:AH64)</f>
        <v>229511353</v>
      </c>
      <c r="AJ64" s="66"/>
      <c r="AK64" s="66"/>
      <c r="AL64" s="66"/>
      <c r="AM64" s="66"/>
      <c r="AN64" s="66"/>
      <c r="AO64" s="66"/>
      <c r="AP64" s="66"/>
      <c r="AQ64" s="66"/>
      <c r="AR64" s="66"/>
      <c r="AS64" s="66"/>
      <c r="AT64" s="66"/>
      <c r="AU64" s="66"/>
      <c r="AV64" s="66"/>
      <c r="AW64" s="66"/>
      <c r="AX64" s="66"/>
      <c r="AY64" s="66"/>
      <c r="AZ64" s="67"/>
      <c r="BA64" s="66"/>
      <c r="BB64" s="66"/>
      <c r="BC64" s="66"/>
      <c r="BD64" s="66"/>
      <c r="BE64" s="66"/>
      <c r="BF64" s="66"/>
      <c r="BG64" s="66"/>
      <c r="BH64" s="66"/>
      <c r="BI64" s="66"/>
      <c r="BJ64" s="68">
        <f>SUM(BA64:BI64)</f>
        <v>0</v>
      </c>
      <c r="BK64" s="73">
        <f t="shared" si="8"/>
        <v>229511353</v>
      </c>
      <c r="BL64" s="73">
        <f t="shared" si="4"/>
        <v>903320486</v>
      </c>
    </row>
    <row r="65" spans="1:64" s="70" customFormat="1" ht="30" x14ac:dyDescent="0.25">
      <c r="A65" s="61" t="s">
        <v>958</v>
      </c>
      <c r="B65" s="62">
        <v>0</v>
      </c>
      <c r="C65" s="62">
        <v>0</v>
      </c>
      <c r="D65" s="62">
        <v>0</v>
      </c>
      <c r="E65" s="62">
        <v>0</v>
      </c>
      <c r="F65" s="62">
        <v>0</v>
      </c>
      <c r="G65" s="62">
        <v>0</v>
      </c>
      <c r="H65" s="62">
        <v>0</v>
      </c>
      <c r="I65" s="62">
        <v>0</v>
      </c>
      <c r="J65" s="62">
        <v>0</v>
      </c>
      <c r="K65" s="62">
        <v>0</v>
      </c>
      <c r="L65" s="62">
        <v>0</v>
      </c>
      <c r="M65" s="62">
        <v>145000000</v>
      </c>
      <c r="N65" s="62">
        <v>0</v>
      </c>
      <c r="O65" s="62">
        <v>0</v>
      </c>
      <c r="P65" s="62">
        <v>0</v>
      </c>
      <c r="Q65" s="62">
        <v>0</v>
      </c>
      <c r="R65" s="62">
        <v>0</v>
      </c>
      <c r="S65" s="62">
        <v>0</v>
      </c>
      <c r="T65" s="62">
        <v>0</v>
      </c>
      <c r="U65" s="62">
        <v>0</v>
      </c>
      <c r="V65" s="118">
        <v>0</v>
      </c>
      <c r="W65" s="63">
        <f>SUM(B65:V65)</f>
        <v>145000000</v>
      </c>
      <c r="X65" s="64"/>
      <c r="Y65" s="64"/>
      <c r="Z65" s="64"/>
      <c r="AA65" s="64"/>
      <c r="AB65" s="64"/>
      <c r="AC65" s="64"/>
      <c r="AD65" s="64"/>
      <c r="AE65" s="64"/>
      <c r="AF65" s="64"/>
      <c r="AG65" s="64"/>
      <c r="AH65" s="64"/>
      <c r="AI65" s="65">
        <f>SUM(X65:AH65)</f>
        <v>0</v>
      </c>
      <c r="AJ65" s="66"/>
      <c r="AK65" s="66"/>
      <c r="AL65" s="66"/>
      <c r="AM65" s="66"/>
      <c r="AN65" s="66"/>
      <c r="AO65" s="66"/>
      <c r="AP65" s="66"/>
      <c r="AQ65" s="66"/>
      <c r="AR65" s="66"/>
      <c r="AS65" s="66"/>
      <c r="AT65" s="66"/>
      <c r="AU65" s="66"/>
      <c r="AV65" s="66"/>
      <c r="AW65" s="66"/>
      <c r="AX65" s="66"/>
      <c r="AY65" s="66"/>
      <c r="AZ65" s="67"/>
      <c r="BA65" s="66"/>
      <c r="BB65" s="66"/>
      <c r="BC65" s="66"/>
      <c r="BD65" s="66"/>
      <c r="BE65" s="66"/>
      <c r="BF65" s="66"/>
      <c r="BG65" s="66"/>
      <c r="BH65" s="66"/>
      <c r="BI65" s="66"/>
      <c r="BJ65" s="68">
        <f>SUM(BA65:BI65)</f>
        <v>0</v>
      </c>
      <c r="BK65" s="73">
        <f t="shared" si="8"/>
        <v>0</v>
      </c>
      <c r="BL65" s="73">
        <f t="shared" si="4"/>
        <v>145000000</v>
      </c>
    </row>
    <row r="66" spans="1:64" s="70" customFormat="1" ht="30" x14ac:dyDescent="0.25">
      <c r="A66" s="61" t="s">
        <v>959</v>
      </c>
      <c r="B66" s="62">
        <v>0</v>
      </c>
      <c r="C66" s="62">
        <v>0</v>
      </c>
      <c r="D66" s="62">
        <v>0</v>
      </c>
      <c r="E66" s="62">
        <v>0</v>
      </c>
      <c r="F66" s="62">
        <v>0</v>
      </c>
      <c r="G66" s="62">
        <v>0</v>
      </c>
      <c r="H66" s="62">
        <v>0</v>
      </c>
      <c r="I66" s="62">
        <v>0</v>
      </c>
      <c r="J66" s="62">
        <v>0</v>
      </c>
      <c r="K66" s="62">
        <v>0</v>
      </c>
      <c r="L66" s="62">
        <v>0</v>
      </c>
      <c r="M66" s="62">
        <v>60000000</v>
      </c>
      <c r="N66" s="62">
        <v>0</v>
      </c>
      <c r="O66" s="62">
        <v>0</v>
      </c>
      <c r="P66" s="62">
        <v>0</v>
      </c>
      <c r="Q66" s="62">
        <v>0</v>
      </c>
      <c r="R66" s="62">
        <v>0</v>
      </c>
      <c r="S66" s="62">
        <v>0</v>
      </c>
      <c r="T66" s="62">
        <v>0</v>
      </c>
      <c r="U66" s="62">
        <v>0</v>
      </c>
      <c r="V66" s="118">
        <v>0</v>
      </c>
      <c r="W66" s="63">
        <f>SUM(B66:V66)</f>
        <v>60000000</v>
      </c>
      <c r="X66" s="64"/>
      <c r="Y66" s="64"/>
      <c r="Z66" s="64"/>
      <c r="AA66" s="64"/>
      <c r="AB66" s="64"/>
      <c r="AC66" s="64"/>
      <c r="AD66" s="64"/>
      <c r="AE66" s="64"/>
      <c r="AF66" s="64"/>
      <c r="AG66" s="64"/>
      <c r="AH66" s="64"/>
      <c r="AI66" s="65">
        <f>SUM(X66:AH66)</f>
        <v>0</v>
      </c>
      <c r="AJ66" s="66"/>
      <c r="AK66" s="66"/>
      <c r="AL66" s="66"/>
      <c r="AM66" s="66"/>
      <c r="AN66" s="66"/>
      <c r="AO66" s="66"/>
      <c r="AP66" s="66"/>
      <c r="AQ66" s="66"/>
      <c r="AR66" s="66"/>
      <c r="AS66" s="66"/>
      <c r="AT66" s="66"/>
      <c r="AU66" s="66"/>
      <c r="AV66" s="66"/>
      <c r="AW66" s="66"/>
      <c r="AX66" s="66"/>
      <c r="AY66" s="66"/>
      <c r="AZ66" s="67"/>
      <c r="BA66" s="66"/>
      <c r="BB66" s="66"/>
      <c r="BC66" s="66"/>
      <c r="BD66" s="66"/>
      <c r="BE66" s="66"/>
      <c r="BF66" s="66"/>
      <c r="BG66" s="66"/>
      <c r="BH66" s="66"/>
      <c r="BI66" s="66"/>
      <c r="BJ66" s="68">
        <f>SUM(BA66:BI66)</f>
        <v>0</v>
      </c>
      <c r="BK66" s="73">
        <f t="shared" si="8"/>
        <v>0</v>
      </c>
      <c r="BL66" s="73">
        <f t="shared" si="4"/>
        <v>60000000</v>
      </c>
    </row>
    <row r="67" spans="1:64" s="70" customFormat="1" ht="30" x14ac:dyDescent="0.25">
      <c r="A67" s="61" t="s">
        <v>1276</v>
      </c>
      <c r="B67" s="62">
        <v>0</v>
      </c>
      <c r="C67" s="62">
        <v>0</v>
      </c>
      <c r="D67" s="62">
        <v>0</v>
      </c>
      <c r="E67" s="62">
        <v>0</v>
      </c>
      <c r="F67" s="62">
        <v>0</v>
      </c>
      <c r="G67" s="62">
        <v>0</v>
      </c>
      <c r="H67" s="62">
        <v>0</v>
      </c>
      <c r="I67" s="62">
        <v>0</v>
      </c>
      <c r="J67" s="62">
        <v>0</v>
      </c>
      <c r="K67" s="62">
        <v>0</v>
      </c>
      <c r="L67" s="62"/>
      <c r="M67" s="62">
        <v>390444777</v>
      </c>
      <c r="N67" s="62">
        <v>0</v>
      </c>
      <c r="O67" s="62">
        <v>0</v>
      </c>
      <c r="P67" s="62">
        <v>0</v>
      </c>
      <c r="Q67" s="62">
        <v>0</v>
      </c>
      <c r="R67" s="62">
        <v>0</v>
      </c>
      <c r="S67" s="62">
        <v>0</v>
      </c>
      <c r="T67" s="62">
        <v>0</v>
      </c>
      <c r="U67" s="62">
        <v>0</v>
      </c>
      <c r="V67" s="118">
        <v>0</v>
      </c>
      <c r="W67" s="63">
        <f>SUM(B67:V67)</f>
        <v>390444777</v>
      </c>
      <c r="X67" s="64"/>
      <c r="Y67" s="64"/>
      <c r="Z67" s="64"/>
      <c r="AA67" s="64"/>
      <c r="AB67" s="64"/>
      <c r="AC67" s="64"/>
      <c r="AD67" s="64"/>
      <c r="AE67" s="64"/>
      <c r="AF67" s="64"/>
      <c r="AG67" s="64"/>
      <c r="AH67" s="64"/>
      <c r="AI67" s="65">
        <f>SUM(X67:AH67)</f>
        <v>0</v>
      </c>
      <c r="AJ67" s="66"/>
      <c r="AK67" s="66"/>
      <c r="AL67" s="66"/>
      <c r="AM67" s="66"/>
      <c r="AN67" s="66"/>
      <c r="AO67" s="66"/>
      <c r="AP67" s="66"/>
      <c r="AQ67" s="66"/>
      <c r="AR67" s="66"/>
      <c r="AS67" s="66"/>
      <c r="AT67" s="66"/>
      <c r="AU67" s="66"/>
      <c r="AV67" s="66"/>
      <c r="AW67" s="66"/>
      <c r="AX67" s="66"/>
      <c r="AY67" s="66"/>
      <c r="AZ67" s="67"/>
      <c r="BA67" s="66"/>
      <c r="BB67" s="66"/>
      <c r="BC67" s="66"/>
      <c r="BD67" s="66"/>
      <c r="BE67" s="66"/>
      <c r="BF67" s="66"/>
      <c r="BG67" s="66"/>
      <c r="BH67" s="66"/>
      <c r="BI67" s="66"/>
      <c r="BJ67" s="68">
        <f>SUM(BA67:BI67)</f>
        <v>0</v>
      </c>
      <c r="BK67" s="73">
        <f>+AI67+AZ67+BJ67</f>
        <v>0</v>
      </c>
      <c r="BL67" s="73">
        <f>+W67+AI67+AZ67+BJ67</f>
        <v>390444777</v>
      </c>
    </row>
    <row r="68" spans="1:64" s="43" customFormat="1" x14ac:dyDescent="0.25">
      <c r="A68" s="58" t="s">
        <v>960</v>
      </c>
      <c r="B68" s="45">
        <f>+B69</f>
        <v>0</v>
      </c>
      <c r="C68" s="45">
        <f t="shared" ref="C68:BJ68" si="59">+C69</f>
        <v>0</v>
      </c>
      <c r="D68" s="45">
        <f t="shared" si="59"/>
        <v>0</v>
      </c>
      <c r="E68" s="45">
        <f t="shared" si="59"/>
        <v>0</v>
      </c>
      <c r="F68" s="45">
        <f t="shared" si="59"/>
        <v>0</v>
      </c>
      <c r="G68" s="45">
        <f t="shared" si="59"/>
        <v>0</v>
      </c>
      <c r="H68" s="45">
        <f t="shared" si="59"/>
        <v>0</v>
      </c>
      <c r="I68" s="45">
        <f t="shared" si="59"/>
        <v>0</v>
      </c>
      <c r="J68" s="45">
        <f t="shared" si="59"/>
        <v>0</v>
      </c>
      <c r="K68" s="112">
        <f t="shared" si="59"/>
        <v>0</v>
      </c>
      <c r="L68" s="112">
        <f t="shared" si="59"/>
        <v>0</v>
      </c>
      <c r="M68" s="112">
        <f t="shared" si="59"/>
        <v>0</v>
      </c>
      <c r="N68" s="112">
        <f t="shared" si="59"/>
        <v>0</v>
      </c>
      <c r="O68" s="112">
        <f t="shared" si="59"/>
        <v>0</v>
      </c>
      <c r="P68" s="112">
        <f t="shared" si="59"/>
        <v>0</v>
      </c>
      <c r="Q68" s="112">
        <f t="shared" si="59"/>
        <v>0</v>
      </c>
      <c r="R68" s="112">
        <f t="shared" si="59"/>
        <v>0</v>
      </c>
      <c r="S68" s="45">
        <f t="shared" si="59"/>
        <v>0</v>
      </c>
      <c r="T68" s="45">
        <f t="shared" si="59"/>
        <v>0</v>
      </c>
      <c r="U68" s="112">
        <f t="shared" si="59"/>
        <v>180711167</v>
      </c>
      <c r="V68" s="75">
        <f t="shared" si="59"/>
        <v>76791447</v>
      </c>
      <c r="W68" s="46">
        <f t="shared" si="59"/>
        <v>257502614</v>
      </c>
      <c r="X68" s="53">
        <f t="shared" si="59"/>
        <v>0</v>
      </c>
      <c r="Y68" s="53">
        <f t="shared" si="59"/>
        <v>0</v>
      </c>
      <c r="Z68" s="53">
        <f t="shared" si="59"/>
        <v>0</v>
      </c>
      <c r="AA68" s="53">
        <f t="shared" si="59"/>
        <v>0</v>
      </c>
      <c r="AB68" s="53">
        <f t="shared" si="59"/>
        <v>0</v>
      </c>
      <c r="AC68" s="53">
        <f t="shared" si="59"/>
        <v>0</v>
      </c>
      <c r="AD68" s="53">
        <f t="shared" si="59"/>
        <v>0</v>
      </c>
      <c r="AE68" s="53">
        <f t="shared" si="59"/>
        <v>1569937199</v>
      </c>
      <c r="AF68" s="53">
        <f t="shared" si="59"/>
        <v>1352322804.25</v>
      </c>
      <c r="AG68" s="53">
        <f t="shared" si="59"/>
        <v>330864009.63</v>
      </c>
      <c r="AH68" s="53">
        <f t="shared" si="59"/>
        <v>23672128</v>
      </c>
      <c r="AI68" s="54">
        <f>+AI69</f>
        <v>3276796140.8800001</v>
      </c>
      <c r="AJ68" s="55">
        <f t="shared" si="59"/>
        <v>0</v>
      </c>
      <c r="AK68" s="55">
        <f t="shared" si="59"/>
        <v>0</v>
      </c>
      <c r="AL68" s="55">
        <f t="shared" si="59"/>
        <v>0</v>
      </c>
      <c r="AM68" s="55">
        <f t="shared" si="59"/>
        <v>0</v>
      </c>
      <c r="AN68" s="55">
        <f t="shared" si="59"/>
        <v>0</v>
      </c>
      <c r="AO68" s="55">
        <f t="shared" si="59"/>
        <v>0</v>
      </c>
      <c r="AP68" s="55">
        <f t="shared" si="59"/>
        <v>0</v>
      </c>
      <c r="AQ68" s="55">
        <f t="shared" si="59"/>
        <v>0</v>
      </c>
      <c r="AR68" s="55">
        <f t="shared" si="59"/>
        <v>0</v>
      </c>
      <c r="AS68" s="55">
        <f t="shared" si="59"/>
        <v>0</v>
      </c>
      <c r="AT68" s="55">
        <f t="shared" si="59"/>
        <v>0</v>
      </c>
      <c r="AU68" s="55">
        <f t="shared" si="59"/>
        <v>0</v>
      </c>
      <c r="AV68" s="55">
        <f>+AV69</f>
        <v>0</v>
      </c>
      <c r="AW68" s="55">
        <f>+AW69</f>
        <v>39629489.530000001</v>
      </c>
      <c r="AX68" s="55">
        <f>+AX69</f>
        <v>302035727.19999999</v>
      </c>
      <c r="AY68" s="55">
        <f>+AY69</f>
        <v>235312003.80000001</v>
      </c>
      <c r="AZ68" s="56">
        <f>+AZ69</f>
        <v>576977220.52999997</v>
      </c>
      <c r="BA68" s="55">
        <f t="shared" si="59"/>
        <v>0</v>
      </c>
      <c r="BB68" s="55">
        <f t="shared" si="59"/>
        <v>0</v>
      </c>
      <c r="BC68" s="55">
        <f t="shared" si="59"/>
        <v>0</v>
      </c>
      <c r="BD68" s="55">
        <f t="shared" si="59"/>
        <v>0</v>
      </c>
      <c r="BE68" s="55">
        <f t="shared" si="59"/>
        <v>0</v>
      </c>
      <c r="BF68" s="55">
        <f t="shared" si="59"/>
        <v>0</v>
      </c>
      <c r="BG68" s="55">
        <f t="shared" si="59"/>
        <v>0</v>
      </c>
      <c r="BH68" s="55">
        <f t="shared" si="59"/>
        <v>23882478</v>
      </c>
      <c r="BI68" s="55">
        <f t="shared" si="59"/>
        <v>12482108</v>
      </c>
      <c r="BJ68" s="57">
        <f t="shared" si="59"/>
        <v>36364586</v>
      </c>
      <c r="BK68" s="42">
        <f t="shared" si="8"/>
        <v>3890137947.4099998</v>
      </c>
      <c r="BL68" s="42">
        <f t="shared" ref="BL68:BL130" si="60">+W68+AI68+AZ68+BJ68</f>
        <v>4147640561.4099998</v>
      </c>
    </row>
    <row r="69" spans="1:64" s="43" customFormat="1" ht="45" x14ac:dyDescent="0.25">
      <c r="A69" s="59" t="s">
        <v>961</v>
      </c>
      <c r="B69" s="45">
        <f t="shared" ref="B69:BJ69" si="61">+B70+B74+B76</f>
        <v>0</v>
      </c>
      <c r="C69" s="45">
        <f t="shared" si="61"/>
        <v>0</v>
      </c>
      <c r="D69" s="45">
        <f t="shared" si="61"/>
        <v>0</v>
      </c>
      <c r="E69" s="45">
        <f t="shared" si="61"/>
        <v>0</v>
      </c>
      <c r="F69" s="45">
        <f t="shared" si="61"/>
        <v>0</v>
      </c>
      <c r="G69" s="45">
        <f t="shared" si="61"/>
        <v>0</v>
      </c>
      <c r="H69" s="45">
        <f t="shared" si="61"/>
        <v>0</v>
      </c>
      <c r="I69" s="45">
        <f t="shared" si="61"/>
        <v>0</v>
      </c>
      <c r="J69" s="45">
        <f t="shared" si="61"/>
        <v>0</v>
      </c>
      <c r="K69" s="112">
        <f t="shared" si="61"/>
        <v>0</v>
      </c>
      <c r="L69" s="112">
        <f t="shared" si="61"/>
        <v>0</v>
      </c>
      <c r="M69" s="112">
        <f t="shared" si="61"/>
        <v>0</v>
      </c>
      <c r="N69" s="112">
        <f t="shared" si="61"/>
        <v>0</v>
      </c>
      <c r="O69" s="112">
        <f t="shared" si="61"/>
        <v>0</v>
      </c>
      <c r="P69" s="112">
        <f t="shared" si="61"/>
        <v>0</v>
      </c>
      <c r="Q69" s="112">
        <f t="shared" si="61"/>
        <v>0</v>
      </c>
      <c r="R69" s="112">
        <f t="shared" si="61"/>
        <v>0</v>
      </c>
      <c r="S69" s="45">
        <f t="shared" si="61"/>
        <v>0</v>
      </c>
      <c r="T69" s="45">
        <f t="shared" si="61"/>
        <v>0</v>
      </c>
      <c r="U69" s="112">
        <f t="shared" si="61"/>
        <v>180711167</v>
      </c>
      <c r="V69" s="75">
        <f t="shared" si="61"/>
        <v>76791447</v>
      </c>
      <c r="W69" s="46">
        <f t="shared" si="61"/>
        <v>257502614</v>
      </c>
      <c r="X69" s="53">
        <f t="shared" si="61"/>
        <v>0</v>
      </c>
      <c r="Y69" s="53">
        <f t="shared" si="61"/>
        <v>0</v>
      </c>
      <c r="Z69" s="53">
        <f t="shared" si="61"/>
        <v>0</v>
      </c>
      <c r="AA69" s="53">
        <f t="shared" si="61"/>
        <v>0</v>
      </c>
      <c r="AB69" s="53">
        <f t="shared" si="61"/>
        <v>0</v>
      </c>
      <c r="AC69" s="53">
        <f t="shared" si="61"/>
        <v>0</v>
      </c>
      <c r="AD69" s="53">
        <f t="shared" si="61"/>
        <v>0</v>
      </c>
      <c r="AE69" s="53">
        <f t="shared" si="61"/>
        <v>1569937199</v>
      </c>
      <c r="AF69" s="53">
        <f t="shared" si="61"/>
        <v>1352322804.25</v>
      </c>
      <c r="AG69" s="53">
        <f t="shared" si="61"/>
        <v>330864009.63</v>
      </c>
      <c r="AH69" s="53">
        <f t="shared" si="61"/>
        <v>23672128</v>
      </c>
      <c r="AI69" s="54">
        <f t="shared" si="61"/>
        <v>3276796140.8800001</v>
      </c>
      <c r="AJ69" s="55">
        <f t="shared" si="61"/>
        <v>0</v>
      </c>
      <c r="AK69" s="55">
        <f t="shared" si="61"/>
        <v>0</v>
      </c>
      <c r="AL69" s="55">
        <f t="shared" si="61"/>
        <v>0</v>
      </c>
      <c r="AM69" s="55">
        <f t="shared" si="61"/>
        <v>0</v>
      </c>
      <c r="AN69" s="55">
        <f t="shared" si="61"/>
        <v>0</v>
      </c>
      <c r="AO69" s="55">
        <f t="shared" si="61"/>
        <v>0</v>
      </c>
      <c r="AP69" s="55">
        <f t="shared" si="61"/>
        <v>0</v>
      </c>
      <c r="AQ69" s="55">
        <f t="shared" si="61"/>
        <v>0</v>
      </c>
      <c r="AR69" s="55">
        <f t="shared" si="61"/>
        <v>0</v>
      </c>
      <c r="AS69" s="55">
        <f t="shared" si="61"/>
        <v>0</v>
      </c>
      <c r="AT69" s="55">
        <f t="shared" si="61"/>
        <v>0</v>
      </c>
      <c r="AU69" s="55">
        <f t="shared" si="61"/>
        <v>0</v>
      </c>
      <c r="AV69" s="55">
        <f t="shared" si="61"/>
        <v>0</v>
      </c>
      <c r="AW69" s="55">
        <f>+AW70+AW74+AW76</f>
        <v>39629489.530000001</v>
      </c>
      <c r="AX69" s="55">
        <f t="shared" si="61"/>
        <v>302035727.19999999</v>
      </c>
      <c r="AY69" s="55">
        <f t="shared" si="61"/>
        <v>235312003.80000001</v>
      </c>
      <c r="AZ69" s="56">
        <f t="shared" si="61"/>
        <v>576977220.52999997</v>
      </c>
      <c r="BA69" s="55">
        <f t="shared" si="61"/>
        <v>0</v>
      </c>
      <c r="BB69" s="55">
        <f t="shared" si="61"/>
        <v>0</v>
      </c>
      <c r="BC69" s="55">
        <f t="shared" si="61"/>
        <v>0</v>
      </c>
      <c r="BD69" s="55">
        <f t="shared" si="61"/>
        <v>0</v>
      </c>
      <c r="BE69" s="55">
        <f t="shared" si="61"/>
        <v>0</v>
      </c>
      <c r="BF69" s="55">
        <f t="shared" si="61"/>
        <v>0</v>
      </c>
      <c r="BG69" s="55">
        <f t="shared" si="61"/>
        <v>0</v>
      </c>
      <c r="BH69" s="55">
        <f t="shared" si="61"/>
        <v>23882478</v>
      </c>
      <c r="BI69" s="55">
        <f t="shared" si="61"/>
        <v>12482108</v>
      </c>
      <c r="BJ69" s="57">
        <f t="shared" si="61"/>
        <v>36364586</v>
      </c>
      <c r="BK69" s="42">
        <f t="shared" ref="BK69:BK132" si="62">+AI69+AZ69+BJ69</f>
        <v>3890137947.4099998</v>
      </c>
      <c r="BL69" s="42">
        <f t="shared" si="60"/>
        <v>4147640561.4099998</v>
      </c>
    </row>
    <row r="70" spans="1:64" s="43" customFormat="1" x14ac:dyDescent="0.25">
      <c r="A70" s="72" t="s">
        <v>962</v>
      </c>
      <c r="B70" s="45">
        <f t="shared" ref="B70:BJ70" si="63">SUM(B71:B73)</f>
        <v>0</v>
      </c>
      <c r="C70" s="45">
        <f t="shared" si="63"/>
        <v>0</v>
      </c>
      <c r="D70" s="45">
        <f t="shared" si="63"/>
        <v>0</v>
      </c>
      <c r="E70" s="45">
        <f t="shared" si="63"/>
        <v>0</v>
      </c>
      <c r="F70" s="45">
        <f t="shared" si="63"/>
        <v>0</v>
      </c>
      <c r="G70" s="45">
        <f t="shared" si="63"/>
        <v>0</v>
      </c>
      <c r="H70" s="45">
        <f t="shared" si="63"/>
        <v>0</v>
      </c>
      <c r="I70" s="45">
        <f t="shared" si="63"/>
        <v>0</v>
      </c>
      <c r="J70" s="45">
        <f t="shared" si="63"/>
        <v>0</v>
      </c>
      <c r="K70" s="112">
        <f t="shared" si="63"/>
        <v>0</v>
      </c>
      <c r="L70" s="112">
        <f t="shared" si="63"/>
        <v>0</v>
      </c>
      <c r="M70" s="112">
        <f t="shared" si="63"/>
        <v>0</v>
      </c>
      <c r="N70" s="112">
        <f t="shared" si="63"/>
        <v>0</v>
      </c>
      <c r="O70" s="112">
        <f t="shared" si="63"/>
        <v>0</v>
      </c>
      <c r="P70" s="112">
        <f t="shared" si="63"/>
        <v>0</v>
      </c>
      <c r="Q70" s="112">
        <f t="shared" si="63"/>
        <v>0</v>
      </c>
      <c r="R70" s="112">
        <f t="shared" si="63"/>
        <v>0</v>
      </c>
      <c r="S70" s="45">
        <f t="shared" si="63"/>
        <v>0</v>
      </c>
      <c r="T70" s="45">
        <f t="shared" si="63"/>
        <v>0</v>
      </c>
      <c r="U70" s="112">
        <f t="shared" si="63"/>
        <v>0</v>
      </c>
      <c r="V70" s="75">
        <f t="shared" si="63"/>
        <v>76791447</v>
      </c>
      <c r="W70" s="46">
        <f t="shared" si="63"/>
        <v>76791447</v>
      </c>
      <c r="X70" s="53">
        <f t="shared" si="63"/>
        <v>0</v>
      </c>
      <c r="Y70" s="53">
        <f t="shared" si="63"/>
        <v>0</v>
      </c>
      <c r="Z70" s="53">
        <f t="shared" si="63"/>
        <v>0</v>
      </c>
      <c r="AA70" s="53">
        <f t="shared" si="63"/>
        <v>0</v>
      </c>
      <c r="AB70" s="53">
        <f t="shared" si="63"/>
        <v>0</v>
      </c>
      <c r="AC70" s="53">
        <f t="shared" si="63"/>
        <v>0</v>
      </c>
      <c r="AD70" s="53">
        <f t="shared" si="63"/>
        <v>0</v>
      </c>
      <c r="AE70" s="53">
        <f t="shared" si="63"/>
        <v>1569937199</v>
      </c>
      <c r="AF70" s="53">
        <f t="shared" si="63"/>
        <v>1352322804.25</v>
      </c>
      <c r="AG70" s="53">
        <f t="shared" si="63"/>
        <v>330864009.63</v>
      </c>
      <c r="AH70" s="53">
        <f t="shared" si="63"/>
        <v>0</v>
      </c>
      <c r="AI70" s="54">
        <f t="shared" si="63"/>
        <v>3253124012.8800001</v>
      </c>
      <c r="AJ70" s="55">
        <f t="shared" si="63"/>
        <v>0</v>
      </c>
      <c r="AK70" s="55">
        <f t="shared" si="63"/>
        <v>0</v>
      </c>
      <c r="AL70" s="55">
        <f t="shared" si="63"/>
        <v>0</v>
      </c>
      <c r="AM70" s="55">
        <f t="shared" si="63"/>
        <v>0</v>
      </c>
      <c r="AN70" s="55">
        <f t="shared" si="63"/>
        <v>0</v>
      </c>
      <c r="AO70" s="55">
        <f t="shared" si="63"/>
        <v>0</v>
      </c>
      <c r="AP70" s="55">
        <f t="shared" si="63"/>
        <v>0</v>
      </c>
      <c r="AQ70" s="55">
        <f t="shared" si="63"/>
        <v>0</v>
      </c>
      <c r="AR70" s="55">
        <f t="shared" si="63"/>
        <v>0</v>
      </c>
      <c r="AS70" s="55">
        <f t="shared" si="63"/>
        <v>0</v>
      </c>
      <c r="AT70" s="55">
        <f t="shared" si="63"/>
        <v>0</v>
      </c>
      <c r="AU70" s="55">
        <f t="shared" si="63"/>
        <v>0</v>
      </c>
      <c r="AV70" s="55">
        <f t="shared" si="63"/>
        <v>0</v>
      </c>
      <c r="AW70" s="55">
        <f t="shared" si="63"/>
        <v>0</v>
      </c>
      <c r="AX70" s="55">
        <f t="shared" si="63"/>
        <v>302035727.19999999</v>
      </c>
      <c r="AY70" s="55">
        <f t="shared" si="63"/>
        <v>235312003.80000001</v>
      </c>
      <c r="AZ70" s="56">
        <f t="shared" si="63"/>
        <v>537347731</v>
      </c>
      <c r="BA70" s="55">
        <f t="shared" si="63"/>
        <v>0</v>
      </c>
      <c r="BB70" s="55">
        <f t="shared" si="63"/>
        <v>0</v>
      </c>
      <c r="BC70" s="55">
        <f t="shared" si="63"/>
        <v>0</v>
      </c>
      <c r="BD70" s="55">
        <f t="shared" si="63"/>
        <v>0</v>
      </c>
      <c r="BE70" s="55">
        <f t="shared" si="63"/>
        <v>0</v>
      </c>
      <c r="BF70" s="55">
        <f t="shared" si="63"/>
        <v>0</v>
      </c>
      <c r="BG70" s="55">
        <f t="shared" si="63"/>
        <v>0</v>
      </c>
      <c r="BH70" s="55">
        <f t="shared" si="63"/>
        <v>23882478</v>
      </c>
      <c r="BI70" s="55">
        <f t="shared" si="63"/>
        <v>0</v>
      </c>
      <c r="BJ70" s="57">
        <f t="shared" si="63"/>
        <v>23882478</v>
      </c>
      <c r="BK70" s="42">
        <f t="shared" si="62"/>
        <v>3814354221.8800001</v>
      </c>
      <c r="BL70" s="42">
        <f t="shared" si="60"/>
        <v>3891145668.8800001</v>
      </c>
    </row>
    <row r="71" spans="1:64" s="70" customFormat="1" ht="30" hidden="1" x14ac:dyDescent="0.25">
      <c r="A71" s="61" t="s">
        <v>963</v>
      </c>
      <c r="B71" s="62">
        <v>0</v>
      </c>
      <c r="C71" s="62">
        <v>0</v>
      </c>
      <c r="D71" s="62">
        <v>0</v>
      </c>
      <c r="E71" s="62">
        <v>0</v>
      </c>
      <c r="F71" s="62">
        <v>0</v>
      </c>
      <c r="G71" s="62">
        <v>0</v>
      </c>
      <c r="H71" s="62">
        <v>0</v>
      </c>
      <c r="I71" s="62">
        <v>0</v>
      </c>
      <c r="J71" s="62">
        <v>0</v>
      </c>
      <c r="K71" s="62">
        <v>0</v>
      </c>
      <c r="L71" s="62">
        <v>0</v>
      </c>
      <c r="M71" s="62">
        <v>0</v>
      </c>
      <c r="N71" s="62">
        <v>0</v>
      </c>
      <c r="O71" s="62">
        <v>0</v>
      </c>
      <c r="P71" s="62">
        <v>0</v>
      </c>
      <c r="Q71" s="62">
        <v>0</v>
      </c>
      <c r="R71" s="62">
        <v>0</v>
      </c>
      <c r="S71" s="62">
        <v>0</v>
      </c>
      <c r="T71" s="62">
        <v>0</v>
      </c>
      <c r="U71" s="62">
        <v>0</v>
      </c>
      <c r="V71" s="118">
        <v>0</v>
      </c>
      <c r="W71" s="63">
        <f>SUM(B71:V71)</f>
        <v>0</v>
      </c>
      <c r="X71" s="64"/>
      <c r="Y71" s="64"/>
      <c r="Z71" s="64"/>
      <c r="AA71" s="64"/>
      <c r="AB71" s="64"/>
      <c r="AC71" s="64"/>
      <c r="AD71" s="64"/>
      <c r="AE71" s="64">
        <v>1569937199</v>
      </c>
      <c r="AF71" s="64">
        <v>1352322804.25</v>
      </c>
      <c r="AG71" s="64">
        <v>330864009.63</v>
      </c>
      <c r="AH71" s="64"/>
      <c r="AI71" s="65">
        <f>SUM(X71:AH71)</f>
        <v>3253124012.8800001</v>
      </c>
      <c r="AJ71" s="66"/>
      <c r="AK71" s="66"/>
      <c r="AL71" s="66"/>
      <c r="AM71" s="66"/>
      <c r="AN71" s="66"/>
      <c r="AO71" s="66"/>
      <c r="AP71" s="66"/>
      <c r="AQ71" s="66"/>
      <c r="AR71" s="66"/>
      <c r="AS71" s="66"/>
      <c r="AT71" s="66"/>
      <c r="AU71" s="66"/>
      <c r="AV71" s="66"/>
      <c r="AW71" s="66"/>
      <c r="AX71" s="66"/>
      <c r="AY71" s="66">
        <v>235312003.80000001</v>
      </c>
      <c r="AZ71" s="67">
        <f>SUM(AJ71:AY71)</f>
        <v>235312003.80000001</v>
      </c>
      <c r="BA71" s="66"/>
      <c r="BB71" s="66"/>
      <c r="BC71" s="66"/>
      <c r="BD71" s="66"/>
      <c r="BE71" s="66"/>
      <c r="BF71" s="66"/>
      <c r="BG71" s="66"/>
      <c r="BH71" s="66">
        <v>23882478</v>
      </c>
      <c r="BI71" s="66"/>
      <c r="BJ71" s="68">
        <f>SUM(BA71:BI71)</f>
        <v>23882478</v>
      </c>
      <c r="BK71" s="69">
        <f t="shared" si="62"/>
        <v>3512318494.6800003</v>
      </c>
      <c r="BL71" s="69">
        <f t="shared" si="60"/>
        <v>3512318494.6800003</v>
      </c>
    </row>
    <row r="72" spans="1:64" s="70" customFormat="1" ht="30" hidden="1" x14ac:dyDescent="0.25">
      <c r="A72" s="61" t="s">
        <v>861</v>
      </c>
      <c r="B72" s="62">
        <v>0</v>
      </c>
      <c r="C72" s="62">
        <v>0</v>
      </c>
      <c r="D72" s="62">
        <v>0</v>
      </c>
      <c r="E72" s="62">
        <v>0</v>
      </c>
      <c r="F72" s="62">
        <v>0</v>
      </c>
      <c r="G72" s="62">
        <v>0</v>
      </c>
      <c r="H72" s="62">
        <v>0</v>
      </c>
      <c r="I72" s="62">
        <v>0</v>
      </c>
      <c r="J72" s="62">
        <v>0</v>
      </c>
      <c r="K72" s="62">
        <v>0</v>
      </c>
      <c r="L72" s="62">
        <v>0</v>
      </c>
      <c r="M72" s="62">
        <v>0</v>
      </c>
      <c r="N72" s="62">
        <v>0</v>
      </c>
      <c r="O72" s="62">
        <v>0</v>
      </c>
      <c r="P72" s="62">
        <v>0</v>
      </c>
      <c r="Q72" s="62">
        <v>0</v>
      </c>
      <c r="R72" s="62">
        <v>0</v>
      </c>
      <c r="S72" s="62">
        <v>0</v>
      </c>
      <c r="T72" s="62">
        <v>0</v>
      </c>
      <c r="U72" s="62">
        <v>0</v>
      </c>
      <c r="V72" s="118">
        <v>32488577</v>
      </c>
      <c r="W72" s="63">
        <f>SUM(B72:V72)</f>
        <v>32488577</v>
      </c>
      <c r="X72" s="64"/>
      <c r="Y72" s="64"/>
      <c r="Z72" s="64"/>
      <c r="AA72" s="64"/>
      <c r="AB72" s="64"/>
      <c r="AC72" s="64"/>
      <c r="AD72" s="64"/>
      <c r="AE72" s="64"/>
      <c r="AF72" s="64"/>
      <c r="AG72" s="64"/>
      <c r="AH72" s="64"/>
      <c r="AI72" s="65">
        <f>SUM(X72:AH72)</f>
        <v>0</v>
      </c>
      <c r="AJ72" s="66"/>
      <c r="AK72" s="66"/>
      <c r="AL72" s="66"/>
      <c r="AM72" s="66"/>
      <c r="AN72" s="66"/>
      <c r="AO72" s="66"/>
      <c r="AP72" s="66"/>
      <c r="AQ72" s="66"/>
      <c r="AR72" s="66"/>
      <c r="AS72" s="66"/>
      <c r="AT72" s="66"/>
      <c r="AU72" s="66"/>
      <c r="AV72" s="66"/>
      <c r="AW72" s="66"/>
      <c r="AX72" s="66"/>
      <c r="AY72" s="66"/>
      <c r="AZ72" s="67"/>
      <c r="BA72" s="66"/>
      <c r="BB72" s="66"/>
      <c r="BC72" s="66"/>
      <c r="BD72" s="66"/>
      <c r="BE72" s="66"/>
      <c r="BF72" s="66"/>
      <c r="BG72" s="66"/>
      <c r="BH72" s="66"/>
      <c r="BI72" s="66"/>
      <c r="BJ72" s="68">
        <f>SUM(BA72:BI72)</f>
        <v>0</v>
      </c>
      <c r="BK72" s="69">
        <f t="shared" si="62"/>
        <v>0</v>
      </c>
      <c r="BL72" s="69">
        <f t="shared" si="60"/>
        <v>32488577</v>
      </c>
    </row>
    <row r="73" spans="1:64" s="70" customFormat="1" hidden="1" x14ac:dyDescent="0.25">
      <c r="A73" s="61" t="s">
        <v>964</v>
      </c>
      <c r="B73" s="62">
        <v>0</v>
      </c>
      <c r="C73" s="62">
        <v>0</v>
      </c>
      <c r="D73" s="62">
        <v>0</v>
      </c>
      <c r="E73" s="62">
        <v>0</v>
      </c>
      <c r="F73" s="62">
        <v>0</v>
      </c>
      <c r="G73" s="62">
        <v>0</v>
      </c>
      <c r="H73" s="62">
        <v>0</v>
      </c>
      <c r="I73" s="62">
        <v>0</v>
      </c>
      <c r="J73" s="62">
        <v>0</v>
      </c>
      <c r="K73" s="62">
        <v>0</v>
      </c>
      <c r="L73" s="62">
        <v>0</v>
      </c>
      <c r="M73" s="62">
        <v>0</v>
      </c>
      <c r="N73" s="62">
        <v>0</v>
      </c>
      <c r="O73" s="62">
        <v>0</v>
      </c>
      <c r="P73" s="62">
        <v>0</v>
      </c>
      <c r="Q73" s="62">
        <v>0</v>
      </c>
      <c r="R73" s="62">
        <v>0</v>
      </c>
      <c r="S73" s="62">
        <v>0</v>
      </c>
      <c r="T73" s="62">
        <v>0</v>
      </c>
      <c r="U73" s="62">
        <v>0</v>
      </c>
      <c r="V73" s="118">
        <v>44302870</v>
      </c>
      <c r="W73" s="63">
        <f>SUM(B73:V73)</f>
        <v>44302870</v>
      </c>
      <c r="X73" s="64"/>
      <c r="Y73" s="64"/>
      <c r="Z73" s="64"/>
      <c r="AA73" s="64"/>
      <c r="AB73" s="64"/>
      <c r="AC73" s="64"/>
      <c r="AD73" s="64"/>
      <c r="AE73" s="64"/>
      <c r="AF73" s="64"/>
      <c r="AG73" s="64"/>
      <c r="AH73" s="64"/>
      <c r="AI73" s="65">
        <f>SUM(X73:AH73)</f>
        <v>0</v>
      </c>
      <c r="AJ73" s="66"/>
      <c r="AK73" s="66"/>
      <c r="AL73" s="66"/>
      <c r="AM73" s="66"/>
      <c r="AN73" s="66"/>
      <c r="AO73" s="66"/>
      <c r="AP73" s="66"/>
      <c r="AQ73" s="66"/>
      <c r="AR73" s="66"/>
      <c r="AS73" s="66"/>
      <c r="AT73" s="66"/>
      <c r="AU73" s="66"/>
      <c r="AV73" s="66"/>
      <c r="AW73" s="66"/>
      <c r="AX73" s="66">
        <v>302035727.19999999</v>
      </c>
      <c r="AY73" s="66"/>
      <c r="AZ73" s="67">
        <f>SUM(AJ73:AY73)</f>
        <v>302035727.19999999</v>
      </c>
      <c r="BA73" s="66"/>
      <c r="BB73" s="66"/>
      <c r="BC73" s="66"/>
      <c r="BD73" s="66"/>
      <c r="BE73" s="66"/>
      <c r="BF73" s="66"/>
      <c r="BG73" s="66"/>
      <c r="BH73" s="66"/>
      <c r="BI73" s="66"/>
      <c r="BJ73" s="68">
        <f>SUM(BA73:BI73)</f>
        <v>0</v>
      </c>
      <c r="BK73" s="69">
        <f t="shared" si="62"/>
        <v>302035727.19999999</v>
      </c>
      <c r="BL73" s="69">
        <f t="shared" si="60"/>
        <v>346338597.19999999</v>
      </c>
    </row>
    <row r="74" spans="1:64" s="82" customFormat="1" x14ac:dyDescent="0.25">
      <c r="A74" s="60" t="s">
        <v>965</v>
      </c>
      <c r="B74" s="75">
        <f t="shared" ref="B74:V74" si="64">SUM(B75:B75)</f>
        <v>0</v>
      </c>
      <c r="C74" s="75">
        <f t="shared" si="64"/>
        <v>0</v>
      </c>
      <c r="D74" s="75">
        <f t="shared" si="64"/>
        <v>0</v>
      </c>
      <c r="E74" s="75">
        <f t="shared" si="64"/>
        <v>0</v>
      </c>
      <c r="F74" s="75">
        <f t="shared" si="64"/>
        <v>0</v>
      </c>
      <c r="G74" s="75">
        <f t="shared" si="64"/>
        <v>0</v>
      </c>
      <c r="H74" s="75">
        <f t="shared" si="64"/>
        <v>0</v>
      </c>
      <c r="I74" s="75">
        <f t="shared" si="64"/>
        <v>0</v>
      </c>
      <c r="J74" s="75">
        <f t="shared" si="64"/>
        <v>0</v>
      </c>
      <c r="K74" s="112">
        <f t="shared" si="64"/>
        <v>0</v>
      </c>
      <c r="L74" s="112">
        <f t="shared" si="64"/>
        <v>0</v>
      </c>
      <c r="M74" s="112">
        <f t="shared" si="64"/>
        <v>0</v>
      </c>
      <c r="N74" s="112">
        <f t="shared" si="64"/>
        <v>0</v>
      </c>
      <c r="O74" s="112">
        <f t="shared" si="64"/>
        <v>0</v>
      </c>
      <c r="P74" s="112">
        <f t="shared" si="64"/>
        <v>0</v>
      </c>
      <c r="Q74" s="112">
        <f t="shared" si="64"/>
        <v>0</v>
      </c>
      <c r="R74" s="112">
        <f t="shared" si="64"/>
        <v>0</v>
      </c>
      <c r="S74" s="75">
        <f t="shared" si="64"/>
        <v>0</v>
      </c>
      <c r="T74" s="75">
        <f t="shared" si="64"/>
        <v>0</v>
      </c>
      <c r="U74" s="112">
        <f t="shared" si="64"/>
        <v>0</v>
      </c>
      <c r="V74" s="75">
        <f t="shared" si="64"/>
        <v>0</v>
      </c>
      <c r="W74" s="76">
        <v>0</v>
      </c>
      <c r="X74" s="77">
        <f t="shared" ref="X74:AI74" si="65">SUM(X75:X75)</f>
        <v>0</v>
      </c>
      <c r="Y74" s="77">
        <f t="shared" si="65"/>
        <v>0</v>
      </c>
      <c r="Z74" s="77">
        <f t="shared" si="65"/>
        <v>0</v>
      </c>
      <c r="AA74" s="77">
        <f t="shared" si="65"/>
        <v>0</v>
      </c>
      <c r="AB74" s="77">
        <f t="shared" si="65"/>
        <v>0</v>
      </c>
      <c r="AC74" s="77">
        <f t="shared" si="65"/>
        <v>0</v>
      </c>
      <c r="AD74" s="77">
        <f t="shared" si="65"/>
        <v>0</v>
      </c>
      <c r="AE74" s="77">
        <f t="shared" si="65"/>
        <v>0</v>
      </c>
      <c r="AF74" s="77">
        <f t="shared" si="65"/>
        <v>0</v>
      </c>
      <c r="AG74" s="77">
        <f t="shared" si="65"/>
        <v>0</v>
      </c>
      <c r="AH74" s="77">
        <f t="shared" si="65"/>
        <v>0</v>
      </c>
      <c r="AI74" s="77">
        <f t="shared" si="65"/>
        <v>0</v>
      </c>
      <c r="AJ74" s="78">
        <v>0</v>
      </c>
      <c r="AK74" s="78">
        <v>0</v>
      </c>
      <c r="AL74" s="78">
        <v>0</v>
      </c>
      <c r="AM74" s="78">
        <v>0</v>
      </c>
      <c r="AN74" s="78">
        <v>0</v>
      </c>
      <c r="AO74" s="78">
        <v>0</v>
      </c>
      <c r="AP74" s="78">
        <v>0</v>
      </c>
      <c r="AQ74" s="78">
        <v>0</v>
      </c>
      <c r="AR74" s="78">
        <v>0</v>
      </c>
      <c r="AS74" s="78">
        <v>0</v>
      </c>
      <c r="AT74" s="78">
        <v>0</v>
      </c>
      <c r="AU74" s="78">
        <v>0</v>
      </c>
      <c r="AV74" s="78">
        <v>0</v>
      </c>
      <c r="AW74" s="78">
        <f>+AW75</f>
        <v>39629489.530000001</v>
      </c>
      <c r="AX74" s="78">
        <v>0</v>
      </c>
      <c r="AY74" s="78">
        <v>0</v>
      </c>
      <c r="AZ74" s="79">
        <f>+AZ75</f>
        <v>39629489.530000001</v>
      </c>
      <c r="BA74" s="78">
        <f t="shared" ref="BA74:BJ74" si="66">SUM(BA75:BA75)</f>
        <v>0</v>
      </c>
      <c r="BB74" s="78">
        <f t="shared" si="66"/>
        <v>0</v>
      </c>
      <c r="BC74" s="78">
        <f t="shared" si="66"/>
        <v>0</v>
      </c>
      <c r="BD74" s="78">
        <f t="shared" si="66"/>
        <v>0</v>
      </c>
      <c r="BE74" s="78">
        <f t="shared" si="66"/>
        <v>0</v>
      </c>
      <c r="BF74" s="78">
        <f t="shared" si="66"/>
        <v>0</v>
      </c>
      <c r="BG74" s="78">
        <f t="shared" si="66"/>
        <v>0</v>
      </c>
      <c r="BH74" s="78">
        <f t="shared" si="66"/>
        <v>0</v>
      </c>
      <c r="BI74" s="78">
        <f t="shared" si="66"/>
        <v>12482108</v>
      </c>
      <c r="BJ74" s="80">
        <f t="shared" si="66"/>
        <v>12482108</v>
      </c>
      <c r="BK74" s="81">
        <f t="shared" si="62"/>
        <v>52111597.530000001</v>
      </c>
      <c r="BL74" s="81">
        <f t="shared" si="60"/>
        <v>52111597.530000001</v>
      </c>
    </row>
    <row r="75" spans="1:64" s="90" customFormat="1" hidden="1" x14ac:dyDescent="0.25">
      <c r="A75" s="83" t="s">
        <v>966</v>
      </c>
      <c r="B75" s="84"/>
      <c r="C75" s="84"/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  <c r="O75" s="84"/>
      <c r="P75" s="84"/>
      <c r="Q75" s="84"/>
      <c r="R75" s="84"/>
      <c r="S75" s="84"/>
      <c r="T75" s="84"/>
      <c r="U75" s="84"/>
      <c r="V75" s="119"/>
      <c r="W75" s="85">
        <f>SUM(B75:V75)</f>
        <v>0</v>
      </c>
      <c r="X75" s="86"/>
      <c r="Y75" s="86"/>
      <c r="Z75" s="86"/>
      <c r="AA75" s="86"/>
      <c r="AB75" s="86"/>
      <c r="AC75" s="86"/>
      <c r="AD75" s="86"/>
      <c r="AE75" s="86"/>
      <c r="AF75" s="86"/>
      <c r="AG75" s="86"/>
      <c r="AH75" s="86"/>
      <c r="AI75" s="87">
        <f>SUM(X75:AH75)</f>
        <v>0</v>
      </c>
      <c r="AJ75" s="88"/>
      <c r="AK75" s="88"/>
      <c r="AL75" s="88"/>
      <c r="AM75" s="88"/>
      <c r="AN75" s="88"/>
      <c r="AO75" s="88"/>
      <c r="AP75" s="88"/>
      <c r="AQ75" s="88"/>
      <c r="AR75" s="88"/>
      <c r="AS75" s="88"/>
      <c r="AT75" s="88"/>
      <c r="AU75" s="88"/>
      <c r="AV75" s="88"/>
      <c r="AW75" s="88">
        <v>39629489.530000001</v>
      </c>
      <c r="AX75" s="88"/>
      <c r="AY75" s="88"/>
      <c r="AZ75" s="67">
        <f>SUM(AJ75:AY75)</f>
        <v>39629489.530000001</v>
      </c>
      <c r="BA75" s="88"/>
      <c r="BB75" s="88"/>
      <c r="BC75" s="88"/>
      <c r="BD75" s="88"/>
      <c r="BE75" s="88"/>
      <c r="BF75" s="88"/>
      <c r="BG75" s="88"/>
      <c r="BH75" s="88"/>
      <c r="BI75" s="88">
        <v>12482108</v>
      </c>
      <c r="BJ75" s="68">
        <f>SUM(BA75:BI75)</f>
        <v>12482108</v>
      </c>
      <c r="BK75" s="89">
        <f t="shared" si="62"/>
        <v>52111597.530000001</v>
      </c>
      <c r="BL75" s="89">
        <f t="shared" si="60"/>
        <v>52111597.530000001</v>
      </c>
    </row>
    <row r="76" spans="1:64" s="82" customFormat="1" ht="60" x14ac:dyDescent="0.25">
      <c r="A76" s="72" t="s">
        <v>967</v>
      </c>
      <c r="B76" s="75">
        <f>+B77</f>
        <v>0</v>
      </c>
      <c r="C76" s="75">
        <f t="shared" ref="C76:BJ76" si="67">+C77</f>
        <v>0</v>
      </c>
      <c r="D76" s="75">
        <f t="shared" si="67"/>
        <v>0</v>
      </c>
      <c r="E76" s="75">
        <f t="shared" si="67"/>
        <v>0</v>
      </c>
      <c r="F76" s="75">
        <f t="shared" si="67"/>
        <v>0</v>
      </c>
      <c r="G76" s="75">
        <f t="shared" si="67"/>
        <v>0</v>
      </c>
      <c r="H76" s="75">
        <f t="shared" si="67"/>
        <v>0</v>
      </c>
      <c r="I76" s="75">
        <f t="shared" si="67"/>
        <v>0</v>
      </c>
      <c r="J76" s="75">
        <f t="shared" si="67"/>
        <v>0</v>
      </c>
      <c r="K76" s="112">
        <f t="shared" si="67"/>
        <v>0</v>
      </c>
      <c r="L76" s="112">
        <f t="shared" si="67"/>
        <v>0</v>
      </c>
      <c r="M76" s="112">
        <f t="shared" si="67"/>
        <v>0</v>
      </c>
      <c r="N76" s="112">
        <f t="shared" si="67"/>
        <v>0</v>
      </c>
      <c r="O76" s="112">
        <f t="shared" si="67"/>
        <v>0</v>
      </c>
      <c r="P76" s="112">
        <f t="shared" si="67"/>
        <v>0</v>
      </c>
      <c r="Q76" s="112">
        <f t="shared" si="67"/>
        <v>0</v>
      </c>
      <c r="R76" s="112">
        <f t="shared" si="67"/>
        <v>0</v>
      </c>
      <c r="S76" s="75">
        <f t="shared" si="67"/>
        <v>0</v>
      </c>
      <c r="T76" s="75">
        <f t="shared" si="67"/>
        <v>0</v>
      </c>
      <c r="U76" s="112">
        <f t="shared" si="67"/>
        <v>180711167</v>
      </c>
      <c r="V76" s="75">
        <f t="shared" si="67"/>
        <v>0</v>
      </c>
      <c r="W76" s="76">
        <f t="shared" si="67"/>
        <v>180711167</v>
      </c>
      <c r="X76" s="77">
        <f t="shared" si="67"/>
        <v>0</v>
      </c>
      <c r="Y76" s="77">
        <f t="shared" si="67"/>
        <v>0</v>
      </c>
      <c r="Z76" s="77">
        <f t="shared" si="67"/>
        <v>0</v>
      </c>
      <c r="AA76" s="77">
        <f t="shared" si="67"/>
        <v>0</v>
      </c>
      <c r="AB76" s="77">
        <f t="shared" si="67"/>
        <v>0</v>
      </c>
      <c r="AC76" s="77">
        <f t="shared" si="67"/>
        <v>0</v>
      </c>
      <c r="AD76" s="77">
        <f t="shared" si="67"/>
        <v>0</v>
      </c>
      <c r="AE76" s="77">
        <f>+AE77</f>
        <v>0</v>
      </c>
      <c r="AF76" s="77">
        <f>+AF77</f>
        <v>0</v>
      </c>
      <c r="AG76" s="77">
        <f>+AG77</f>
        <v>0</v>
      </c>
      <c r="AH76" s="77">
        <f>+AH77</f>
        <v>23672128</v>
      </c>
      <c r="AI76" s="91">
        <f t="shared" si="67"/>
        <v>23672128</v>
      </c>
      <c r="AJ76" s="78">
        <f t="shared" si="67"/>
        <v>0</v>
      </c>
      <c r="AK76" s="78">
        <f t="shared" si="67"/>
        <v>0</v>
      </c>
      <c r="AL76" s="78">
        <f t="shared" si="67"/>
        <v>0</v>
      </c>
      <c r="AM76" s="78">
        <f t="shared" si="67"/>
        <v>0</v>
      </c>
      <c r="AN76" s="78">
        <f t="shared" si="67"/>
        <v>0</v>
      </c>
      <c r="AO76" s="78">
        <f t="shared" si="67"/>
        <v>0</v>
      </c>
      <c r="AP76" s="78">
        <f t="shared" si="67"/>
        <v>0</v>
      </c>
      <c r="AQ76" s="78">
        <f t="shared" si="67"/>
        <v>0</v>
      </c>
      <c r="AR76" s="78">
        <f t="shared" si="67"/>
        <v>0</v>
      </c>
      <c r="AS76" s="78">
        <f t="shared" si="67"/>
        <v>0</v>
      </c>
      <c r="AT76" s="78">
        <f t="shared" si="67"/>
        <v>0</v>
      </c>
      <c r="AU76" s="78">
        <f t="shared" si="67"/>
        <v>0</v>
      </c>
      <c r="AV76" s="78">
        <f t="shared" si="67"/>
        <v>0</v>
      </c>
      <c r="AW76" s="78">
        <f t="shared" si="67"/>
        <v>0</v>
      </c>
      <c r="AX76" s="78">
        <f t="shared" si="67"/>
        <v>0</v>
      </c>
      <c r="AY76" s="78">
        <f t="shared" si="67"/>
        <v>0</v>
      </c>
      <c r="AZ76" s="79">
        <f>+AZ77</f>
        <v>0</v>
      </c>
      <c r="BA76" s="78">
        <f t="shared" si="67"/>
        <v>0</v>
      </c>
      <c r="BB76" s="78">
        <f t="shared" si="67"/>
        <v>0</v>
      </c>
      <c r="BC76" s="78">
        <f t="shared" si="67"/>
        <v>0</v>
      </c>
      <c r="BD76" s="78">
        <f t="shared" si="67"/>
        <v>0</v>
      </c>
      <c r="BE76" s="78">
        <f t="shared" si="67"/>
        <v>0</v>
      </c>
      <c r="BF76" s="78">
        <f t="shared" si="67"/>
        <v>0</v>
      </c>
      <c r="BG76" s="78">
        <f t="shared" si="67"/>
        <v>0</v>
      </c>
      <c r="BH76" s="78">
        <f t="shared" si="67"/>
        <v>0</v>
      </c>
      <c r="BI76" s="78">
        <f t="shared" si="67"/>
        <v>0</v>
      </c>
      <c r="BJ76" s="80">
        <f t="shared" si="67"/>
        <v>0</v>
      </c>
      <c r="BK76" s="42">
        <f t="shared" si="62"/>
        <v>23672128</v>
      </c>
      <c r="BL76" s="42">
        <f t="shared" si="60"/>
        <v>204383295</v>
      </c>
    </row>
    <row r="77" spans="1:64" s="70" customFormat="1" ht="30" hidden="1" x14ac:dyDescent="0.25">
      <c r="A77" s="61" t="s">
        <v>968</v>
      </c>
      <c r="B77" s="62"/>
      <c r="C77" s="62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>
        <v>180711167</v>
      </c>
      <c r="V77" s="118"/>
      <c r="W77" s="63">
        <f>SUM(B77:V77)</f>
        <v>180711167</v>
      </c>
      <c r="X77" s="64"/>
      <c r="Y77" s="64"/>
      <c r="Z77" s="64"/>
      <c r="AA77" s="64"/>
      <c r="AB77" s="64"/>
      <c r="AC77" s="64"/>
      <c r="AD77" s="64"/>
      <c r="AE77" s="64"/>
      <c r="AF77" s="64"/>
      <c r="AG77" s="64"/>
      <c r="AH77" s="64">
        <v>23672128</v>
      </c>
      <c r="AI77" s="65">
        <f>SUM(X77:AH77)</f>
        <v>23672128</v>
      </c>
      <c r="AJ77" s="66"/>
      <c r="AK77" s="66"/>
      <c r="AL77" s="66"/>
      <c r="AM77" s="66"/>
      <c r="AN77" s="66"/>
      <c r="AO77" s="66"/>
      <c r="AP77" s="66"/>
      <c r="AQ77" s="66"/>
      <c r="AR77" s="66"/>
      <c r="AS77" s="66"/>
      <c r="AT77" s="66"/>
      <c r="AU77" s="66"/>
      <c r="AV77" s="66"/>
      <c r="AW77" s="66"/>
      <c r="AX77" s="66"/>
      <c r="AY77" s="66"/>
      <c r="AZ77" s="67">
        <f>SUM(AJ77:AY77)</f>
        <v>0</v>
      </c>
      <c r="BA77" s="66"/>
      <c r="BB77" s="66"/>
      <c r="BC77" s="66"/>
      <c r="BD77" s="66"/>
      <c r="BE77" s="66"/>
      <c r="BF77" s="66"/>
      <c r="BG77" s="66"/>
      <c r="BH77" s="66"/>
      <c r="BI77" s="66"/>
      <c r="BJ77" s="68">
        <f>SUM(BA77:BI77)</f>
        <v>0</v>
      </c>
      <c r="BK77" s="69">
        <f t="shared" si="62"/>
        <v>23672128</v>
      </c>
      <c r="BL77" s="69">
        <f t="shared" si="60"/>
        <v>204383295</v>
      </c>
    </row>
    <row r="78" spans="1:64" s="43" customFormat="1" x14ac:dyDescent="0.25">
      <c r="A78" s="58" t="s">
        <v>969</v>
      </c>
      <c r="B78" s="45">
        <f t="shared" ref="B78:BJ78" si="68">+B79</f>
        <v>41404112</v>
      </c>
      <c r="C78" s="45">
        <f t="shared" si="68"/>
        <v>0</v>
      </c>
      <c r="D78" s="45">
        <f t="shared" si="68"/>
        <v>365960</v>
      </c>
      <c r="E78" s="45">
        <f t="shared" si="68"/>
        <v>0</v>
      </c>
      <c r="F78" s="45">
        <f t="shared" si="68"/>
        <v>0</v>
      </c>
      <c r="G78" s="45">
        <f t="shared" si="68"/>
        <v>0</v>
      </c>
      <c r="H78" s="45">
        <f t="shared" si="68"/>
        <v>0</v>
      </c>
      <c r="I78" s="45">
        <f t="shared" si="68"/>
        <v>0</v>
      </c>
      <c r="J78" s="45">
        <f t="shared" si="68"/>
        <v>0</v>
      </c>
      <c r="K78" s="112">
        <f t="shared" si="68"/>
        <v>0</v>
      </c>
      <c r="L78" s="112">
        <f t="shared" si="68"/>
        <v>0</v>
      </c>
      <c r="M78" s="112">
        <f t="shared" si="68"/>
        <v>0</v>
      </c>
      <c r="N78" s="112">
        <f t="shared" si="68"/>
        <v>0</v>
      </c>
      <c r="O78" s="112">
        <f t="shared" si="68"/>
        <v>0</v>
      </c>
      <c r="P78" s="112">
        <f t="shared" si="68"/>
        <v>0</v>
      </c>
      <c r="Q78" s="112">
        <f t="shared" si="68"/>
        <v>100000</v>
      </c>
      <c r="R78" s="112">
        <f t="shared" si="68"/>
        <v>205977633</v>
      </c>
      <c r="S78" s="45">
        <f t="shared" si="68"/>
        <v>0</v>
      </c>
      <c r="T78" s="45">
        <f t="shared" si="68"/>
        <v>0</v>
      </c>
      <c r="U78" s="112">
        <f t="shared" si="68"/>
        <v>0</v>
      </c>
      <c r="V78" s="75">
        <f t="shared" si="68"/>
        <v>0</v>
      </c>
      <c r="W78" s="46">
        <f t="shared" si="68"/>
        <v>247847705</v>
      </c>
      <c r="X78" s="53">
        <f t="shared" si="68"/>
        <v>0</v>
      </c>
      <c r="Y78" s="53">
        <f t="shared" si="68"/>
        <v>29531419</v>
      </c>
      <c r="Z78" s="53">
        <f t="shared" si="68"/>
        <v>0</v>
      </c>
      <c r="AA78" s="53">
        <f t="shared" si="68"/>
        <v>0</v>
      </c>
      <c r="AB78" s="53">
        <f t="shared" si="68"/>
        <v>0</v>
      </c>
      <c r="AC78" s="53">
        <f t="shared" si="68"/>
        <v>0</v>
      </c>
      <c r="AD78" s="53">
        <f t="shared" si="68"/>
        <v>0</v>
      </c>
      <c r="AE78" s="53">
        <f t="shared" si="68"/>
        <v>0</v>
      </c>
      <c r="AF78" s="53"/>
      <c r="AG78" s="53"/>
      <c r="AH78" s="53">
        <f t="shared" si="68"/>
        <v>0</v>
      </c>
      <c r="AI78" s="54">
        <f>+AI79</f>
        <v>29531419</v>
      </c>
      <c r="AJ78" s="55">
        <f t="shared" si="68"/>
        <v>0</v>
      </c>
      <c r="AK78" s="55">
        <f t="shared" si="68"/>
        <v>0</v>
      </c>
      <c r="AL78" s="55">
        <f t="shared" si="68"/>
        <v>0</v>
      </c>
      <c r="AM78" s="55">
        <f t="shared" si="68"/>
        <v>0</v>
      </c>
      <c r="AN78" s="55">
        <f t="shared" si="68"/>
        <v>0</v>
      </c>
      <c r="AO78" s="55">
        <f t="shared" si="68"/>
        <v>0</v>
      </c>
      <c r="AP78" s="55">
        <f t="shared" si="68"/>
        <v>0</v>
      </c>
      <c r="AQ78" s="55">
        <f t="shared" si="68"/>
        <v>0</v>
      </c>
      <c r="AR78" s="55">
        <f t="shared" si="68"/>
        <v>32373968.539999999</v>
      </c>
      <c r="AS78" s="55">
        <f t="shared" si="68"/>
        <v>8821.75</v>
      </c>
      <c r="AT78" s="55">
        <f t="shared" si="68"/>
        <v>0</v>
      </c>
      <c r="AU78" s="55">
        <f t="shared" si="68"/>
        <v>0</v>
      </c>
      <c r="AV78" s="55">
        <f>+AV79</f>
        <v>0</v>
      </c>
      <c r="AW78" s="55">
        <f>+AW79</f>
        <v>0</v>
      </c>
      <c r="AX78" s="55">
        <f>+AX79</f>
        <v>0</v>
      </c>
      <c r="AY78" s="55">
        <f>+AY79</f>
        <v>0</v>
      </c>
      <c r="AZ78" s="56">
        <f>+AZ79</f>
        <v>32382790.289999999</v>
      </c>
      <c r="BA78" s="55">
        <f t="shared" si="68"/>
        <v>0</v>
      </c>
      <c r="BB78" s="55">
        <f t="shared" si="68"/>
        <v>0</v>
      </c>
      <c r="BC78" s="55">
        <f t="shared" si="68"/>
        <v>0</v>
      </c>
      <c r="BD78" s="55">
        <f t="shared" si="68"/>
        <v>0</v>
      </c>
      <c r="BE78" s="55">
        <f t="shared" si="68"/>
        <v>0</v>
      </c>
      <c r="BF78" s="55">
        <f t="shared" si="68"/>
        <v>0</v>
      </c>
      <c r="BG78" s="55">
        <f t="shared" si="68"/>
        <v>0</v>
      </c>
      <c r="BH78" s="55">
        <f t="shared" si="68"/>
        <v>0</v>
      </c>
      <c r="BI78" s="55">
        <f t="shared" si="68"/>
        <v>0</v>
      </c>
      <c r="BJ78" s="57">
        <f t="shared" si="68"/>
        <v>0</v>
      </c>
      <c r="BK78" s="42">
        <f t="shared" si="62"/>
        <v>61914209.289999999</v>
      </c>
      <c r="BL78" s="42">
        <f t="shared" si="60"/>
        <v>309761914.29000002</v>
      </c>
    </row>
    <row r="79" spans="1:64" s="43" customFormat="1" x14ac:dyDescent="0.25">
      <c r="A79" s="59" t="s">
        <v>970</v>
      </c>
      <c r="B79" s="45">
        <f t="shared" ref="B79:AE79" si="69">+B80+B83+B86+B88+B90+B92+B94+B96+B98</f>
        <v>41404112</v>
      </c>
      <c r="C79" s="45">
        <f t="shared" si="69"/>
        <v>0</v>
      </c>
      <c r="D79" s="45">
        <f t="shared" si="69"/>
        <v>365960</v>
      </c>
      <c r="E79" s="45">
        <f t="shared" si="69"/>
        <v>0</v>
      </c>
      <c r="F79" s="45">
        <f t="shared" si="69"/>
        <v>0</v>
      </c>
      <c r="G79" s="45">
        <f t="shared" si="69"/>
        <v>0</v>
      </c>
      <c r="H79" s="45">
        <f t="shared" si="69"/>
        <v>0</v>
      </c>
      <c r="I79" s="45">
        <f t="shared" si="69"/>
        <v>0</v>
      </c>
      <c r="J79" s="45">
        <f t="shared" si="69"/>
        <v>0</v>
      </c>
      <c r="K79" s="112">
        <f t="shared" si="69"/>
        <v>0</v>
      </c>
      <c r="L79" s="112">
        <f t="shared" si="69"/>
        <v>0</v>
      </c>
      <c r="M79" s="112">
        <f t="shared" si="69"/>
        <v>0</v>
      </c>
      <c r="N79" s="112">
        <f t="shared" si="69"/>
        <v>0</v>
      </c>
      <c r="O79" s="112">
        <f t="shared" si="69"/>
        <v>0</v>
      </c>
      <c r="P79" s="112">
        <f t="shared" si="69"/>
        <v>0</v>
      </c>
      <c r="Q79" s="112">
        <f t="shared" si="69"/>
        <v>100000</v>
      </c>
      <c r="R79" s="112">
        <f t="shared" si="69"/>
        <v>205977633</v>
      </c>
      <c r="S79" s="45">
        <f t="shared" si="69"/>
        <v>0</v>
      </c>
      <c r="T79" s="45">
        <f t="shared" si="69"/>
        <v>0</v>
      </c>
      <c r="U79" s="112">
        <f t="shared" si="69"/>
        <v>0</v>
      </c>
      <c r="V79" s="75">
        <f t="shared" si="69"/>
        <v>0</v>
      </c>
      <c r="W79" s="46">
        <f t="shared" si="69"/>
        <v>247847705</v>
      </c>
      <c r="X79" s="53">
        <f t="shared" si="69"/>
        <v>0</v>
      </c>
      <c r="Y79" s="53">
        <f t="shared" si="69"/>
        <v>29531419</v>
      </c>
      <c r="Z79" s="53">
        <f t="shared" si="69"/>
        <v>0</v>
      </c>
      <c r="AA79" s="53">
        <f t="shared" si="69"/>
        <v>0</v>
      </c>
      <c r="AB79" s="53">
        <f t="shared" si="69"/>
        <v>0</v>
      </c>
      <c r="AC79" s="53">
        <f t="shared" si="69"/>
        <v>0</v>
      </c>
      <c r="AD79" s="53">
        <f t="shared" si="69"/>
        <v>0</v>
      </c>
      <c r="AE79" s="53">
        <f t="shared" si="69"/>
        <v>0</v>
      </c>
      <c r="AF79" s="53"/>
      <c r="AG79" s="53"/>
      <c r="AH79" s="53">
        <f t="shared" ref="AH79:BJ79" si="70">+AH80+AH83+AH86+AH88+AH90+AH92+AH94+AH96+AH98</f>
        <v>0</v>
      </c>
      <c r="AI79" s="54">
        <f t="shared" si="70"/>
        <v>29531419</v>
      </c>
      <c r="AJ79" s="55">
        <f t="shared" si="70"/>
        <v>0</v>
      </c>
      <c r="AK79" s="55">
        <f t="shared" si="70"/>
        <v>0</v>
      </c>
      <c r="AL79" s="55">
        <f t="shared" si="70"/>
        <v>0</v>
      </c>
      <c r="AM79" s="55">
        <f t="shared" si="70"/>
        <v>0</v>
      </c>
      <c r="AN79" s="55">
        <f t="shared" si="70"/>
        <v>0</v>
      </c>
      <c r="AO79" s="55">
        <f t="shared" si="70"/>
        <v>0</v>
      </c>
      <c r="AP79" s="55">
        <f t="shared" si="70"/>
        <v>0</v>
      </c>
      <c r="AQ79" s="55">
        <f t="shared" si="70"/>
        <v>0</v>
      </c>
      <c r="AR79" s="55">
        <f t="shared" si="70"/>
        <v>32373968.539999999</v>
      </c>
      <c r="AS79" s="55">
        <f t="shared" si="70"/>
        <v>8821.75</v>
      </c>
      <c r="AT79" s="55">
        <f t="shared" si="70"/>
        <v>0</v>
      </c>
      <c r="AU79" s="55">
        <f t="shared" si="70"/>
        <v>0</v>
      </c>
      <c r="AV79" s="55">
        <f t="shared" si="70"/>
        <v>0</v>
      </c>
      <c r="AW79" s="55">
        <f t="shared" si="70"/>
        <v>0</v>
      </c>
      <c r="AX79" s="55">
        <f t="shared" si="70"/>
        <v>0</v>
      </c>
      <c r="AY79" s="55">
        <f t="shared" si="70"/>
        <v>0</v>
      </c>
      <c r="AZ79" s="56">
        <f t="shared" si="70"/>
        <v>32382790.289999999</v>
      </c>
      <c r="BA79" s="55">
        <f t="shared" si="70"/>
        <v>0</v>
      </c>
      <c r="BB79" s="55">
        <f t="shared" si="70"/>
        <v>0</v>
      </c>
      <c r="BC79" s="55">
        <f t="shared" si="70"/>
        <v>0</v>
      </c>
      <c r="BD79" s="55">
        <f t="shared" si="70"/>
        <v>0</v>
      </c>
      <c r="BE79" s="55">
        <f t="shared" si="70"/>
        <v>0</v>
      </c>
      <c r="BF79" s="55">
        <f t="shared" si="70"/>
        <v>0</v>
      </c>
      <c r="BG79" s="55">
        <f t="shared" si="70"/>
        <v>0</v>
      </c>
      <c r="BH79" s="55">
        <f t="shared" si="70"/>
        <v>0</v>
      </c>
      <c r="BI79" s="55">
        <f t="shared" si="70"/>
        <v>0</v>
      </c>
      <c r="BJ79" s="57">
        <f t="shared" si="70"/>
        <v>0</v>
      </c>
      <c r="BK79" s="42">
        <f t="shared" si="62"/>
        <v>61914209.289999999</v>
      </c>
      <c r="BL79" s="42">
        <f t="shared" si="60"/>
        <v>309761914.29000002</v>
      </c>
    </row>
    <row r="80" spans="1:64" s="43" customFormat="1" ht="30" x14ac:dyDescent="0.25">
      <c r="A80" s="60" t="s">
        <v>971</v>
      </c>
      <c r="B80" s="45">
        <f t="shared" ref="B80:AE80" si="71">SUM(B81:B82)</f>
        <v>41404112</v>
      </c>
      <c r="C80" s="45">
        <f t="shared" si="71"/>
        <v>0</v>
      </c>
      <c r="D80" s="45">
        <f t="shared" si="71"/>
        <v>0</v>
      </c>
      <c r="E80" s="45">
        <f t="shared" si="71"/>
        <v>0</v>
      </c>
      <c r="F80" s="45">
        <f t="shared" si="71"/>
        <v>0</v>
      </c>
      <c r="G80" s="45">
        <f t="shared" si="71"/>
        <v>0</v>
      </c>
      <c r="H80" s="45">
        <f t="shared" si="71"/>
        <v>0</v>
      </c>
      <c r="I80" s="45">
        <f t="shared" si="71"/>
        <v>0</v>
      </c>
      <c r="J80" s="45">
        <f t="shared" si="71"/>
        <v>0</v>
      </c>
      <c r="K80" s="112">
        <f t="shared" si="71"/>
        <v>0</v>
      </c>
      <c r="L80" s="112">
        <f t="shared" si="71"/>
        <v>0</v>
      </c>
      <c r="M80" s="112">
        <f t="shared" si="71"/>
        <v>0</v>
      </c>
      <c r="N80" s="112">
        <f t="shared" si="71"/>
        <v>0</v>
      </c>
      <c r="O80" s="112">
        <f t="shared" si="71"/>
        <v>0</v>
      </c>
      <c r="P80" s="112">
        <f t="shared" si="71"/>
        <v>0</v>
      </c>
      <c r="Q80" s="112">
        <f t="shared" si="71"/>
        <v>0</v>
      </c>
      <c r="R80" s="112">
        <f t="shared" si="71"/>
        <v>0</v>
      </c>
      <c r="S80" s="45">
        <f t="shared" si="71"/>
        <v>0</v>
      </c>
      <c r="T80" s="45">
        <f t="shared" si="71"/>
        <v>0</v>
      </c>
      <c r="U80" s="112">
        <f t="shared" si="71"/>
        <v>0</v>
      </c>
      <c r="V80" s="75">
        <f t="shared" si="71"/>
        <v>0</v>
      </c>
      <c r="W80" s="46">
        <f t="shared" si="71"/>
        <v>41404112</v>
      </c>
      <c r="X80" s="53">
        <f t="shared" si="71"/>
        <v>0</v>
      </c>
      <c r="Y80" s="53">
        <f t="shared" si="71"/>
        <v>0</v>
      </c>
      <c r="Z80" s="53">
        <f t="shared" si="71"/>
        <v>0</v>
      </c>
      <c r="AA80" s="53">
        <f t="shared" si="71"/>
        <v>0</v>
      </c>
      <c r="AB80" s="53">
        <f t="shared" si="71"/>
        <v>0</v>
      </c>
      <c r="AC80" s="53">
        <f t="shared" si="71"/>
        <v>0</v>
      </c>
      <c r="AD80" s="53">
        <f t="shared" si="71"/>
        <v>0</v>
      </c>
      <c r="AE80" s="53">
        <f t="shared" si="71"/>
        <v>0</v>
      </c>
      <c r="AF80" s="53"/>
      <c r="AG80" s="53"/>
      <c r="AH80" s="53">
        <f t="shared" ref="AH80:BJ80" si="72">SUM(AH81:AH82)</f>
        <v>0</v>
      </c>
      <c r="AI80" s="54">
        <f t="shared" si="72"/>
        <v>0</v>
      </c>
      <c r="AJ80" s="55">
        <f t="shared" si="72"/>
        <v>0</v>
      </c>
      <c r="AK80" s="55">
        <f t="shared" si="72"/>
        <v>0</v>
      </c>
      <c r="AL80" s="55">
        <f t="shared" si="72"/>
        <v>0</v>
      </c>
      <c r="AM80" s="55">
        <f t="shared" si="72"/>
        <v>0</v>
      </c>
      <c r="AN80" s="55">
        <f t="shared" si="72"/>
        <v>0</v>
      </c>
      <c r="AO80" s="55">
        <f t="shared" si="72"/>
        <v>0</v>
      </c>
      <c r="AP80" s="55">
        <f t="shared" si="72"/>
        <v>0</v>
      </c>
      <c r="AQ80" s="55">
        <f t="shared" si="72"/>
        <v>0</v>
      </c>
      <c r="AR80" s="55">
        <f t="shared" si="72"/>
        <v>0</v>
      </c>
      <c r="AS80" s="55">
        <f t="shared" si="72"/>
        <v>0</v>
      </c>
      <c r="AT80" s="55">
        <f t="shared" si="72"/>
        <v>0</v>
      </c>
      <c r="AU80" s="55">
        <f t="shared" si="72"/>
        <v>0</v>
      </c>
      <c r="AV80" s="55">
        <f t="shared" si="72"/>
        <v>0</v>
      </c>
      <c r="AW80" s="55">
        <f t="shared" si="72"/>
        <v>0</v>
      </c>
      <c r="AX80" s="55">
        <f t="shared" si="72"/>
        <v>0</v>
      </c>
      <c r="AY80" s="55">
        <f t="shared" si="72"/>
        <v>0</v>
      </c>
      <c r="AZ80" s="56">
        <f t="shared" si="72"/>
        <v>0</v>
      </c>
      <c r="BA80" s="55">
        <f t="shared" si="72"/>
        <v>0</v>
      </c>
      <c r="BB80" s="55">
        <f t="shared" si="72"/>
        <v>0</v>
      </c>
      <c r="BC80" s="55">
        <f t="shared" si="72"/>
        <v>0</v>
      </c>
      <c r="BD80" s="55">
        <f t="shared" si="72"/>
        <v>0</v>
      </c>
      <c r="BE80" s="55">
        <f t="shared" si="72"/>
        <v>0</v>
      </c>
      <c r="BF80" s="55">
        <f t="shared" si="72"/>
        <v>0</v>
      </c>
      <c r="BG80" s="55">
        <f t="shared" si="72"/>
        <v>0</v>
      </c>
      <c r="BH80" s="55">
        <f t="shared" si="72"/>
        <v>0</v>
      </c>
      <c r="BI80" s="55">
        <f t="shared" si="72"/>
        <v>0</v>
      </c>
      <c r="BJ80" s="57">
        <f t="shared" si="72"/>
        <v>0</v>
      </c>
      <c r="BK80" s="42">
        <f t="shared" si="62"/>
        <v>0</v>
      </c>
      <c r="BL80" s="42">
        <f t="shared" si="60"/>
        <v>41404112</v>
      </c>
    </row>
    <row r="81" spans="1:64" s="70" customFormat="1" hidden="1" x14ac:dyDescent="0.25">
      <c r="A81" s="61" t="s">
        <v>972</v>
      </c>
      <c r="B81" s="62"/>
      <c r="C81" s="62">
        <v>0</v>
      </c>
      <c r="D81" s="62">
        <v>0</v>
      </c>
      <c r="E81" s="62">
        <v>0</v>
      </c>
      <c r="F81" s="62">
        <v>0</v>
      </c>
      <c r="G81" s="62">
        <v>0</v>
      </c>
      <c r="H81" s="62">
        <v>0</v>
      </c>
      <c r="I81" s="62">
        <v>0</v>
      </c>
      <c r="J81" s="62">
        <v>0</v>
      </c>
      <c r="K81" s="62">
        <v>0</v>
      </c>
      <c r="L81" s="62">
        <v>0</v>
      </c>
      <c r="M81" s="62">
        <v>0</v>
      </c>
      <c r="N81" s="62">
        <v>0</v>
      </c>
      <c r="O81" s="62">
        <v>0</v>
      </c>
      <c r="P81" s="62">
        <v>0</v>
      </c>
      <c r="Q81" s="62">
        <v>0</v>
      </c>
      <c r="R81" s="62">
        <v>0</v>
      </c>
      <c r="S81" s="62">
        <v>0</v>
      </c>
      <c r="T81" s="62">
        <v>0</v>
      </c>
      <c r="U81" s="62">
        <v>0</v>
      </c>
      <c r="V81" s="118">
        <v>0</v>
      </c>
      <c r="W81" s="63">
        <f>SUM(B81:V81)</f>
        <v>0</v>
      </c>
      <c r="X81" s="64"/>
      <c r="Y81" s="64"/>
      <c r="Z81" s="64"/>
      <c r="AA81" s="64"/>
      <c r="AB81" s="64"/>
      <c r="AC81" s="64"/>
      <c r="AD81" s="64"/>
      <c r="AE81" s="64"/>
      <c r="AF81" s="64"/>
      <c r="AG81" s="64"/>
      <c r="AH81" s="64"/>
      <c r="AI81" s="65">
        <f>SUM(X81:AH81)</f>
        <v>0</v>
      </c>
      <c r="AJ81" s="66"/>
      <c r="AK81" s="66"/>
      <c r="AL81" s="66"/>
      <c r="AM81" s="66"/>
      <c r="AN81" s="66"/>
      <c r="AO81" s="66"/>
      <c r="AP81" s="66"/>
      <c r="AQ81" s="66"/>
      <c r="AR81" s="66"/>
      <c r="AS81" s="66"/>
      <c r="AT81" s="66"/>
      <c r="AU81" s="66"/>
      <c r="AV81" s="66"/>
      <c r="AW81" s="66"/>
      <c r="AX81" s="66"/>
      <c r="AY81" s="66"/>
      <c r="AZ81" s="67"/>
      <c r="BA81" s="66"/>
      <c r="BB81" s="66"/>
      <c r="BC81" s="66"/>
      <c r="BD81" s="66"/>
      <c r="BE81" s="66"/>
      <c r="BF81" s="66"/>
      <c r="BG81" s="66"/>
      <c r="BH81" s="66"/>
      <c r="BI81" s="66"/>
      <c r="BJ81" s="68">
        <f>SUM(BA81:BI81)</f>
        <v>0</v>
      </c>
      <c r="BK81" s="69">
        <f t="shared" si="62"/>
        <v>0</v>
      </c>
      <c r="BL81" s="69">
        <f t="shared" si="60"/>
        <v>0</v>
      </c>
    </row>
    <row r="82" spans="1:64" s="70" customFormat="1" hidden="1" x14ac:dyDescent="0.25">
      <c r="A82" s="61" t="s">
        <v>973</v>
      </c>
      <c r="B82" s="62">
        <v>41404112</v>
      </c>
      <c r="C82" s="62">
        <v>0</v>
      </c>
      <c r="D82" s="62">
        <v>0</v>
      </c>
      <c r="E82" s="62">
        <v>0</v>
      </c>
      <c r="F82" s="62">
        <v>0</v>
      </c>
      <c r="G82" s="62">
        <v>0</v>
      </c>
      <c r="H82" s="62">
        <v>0</v>
      </c>
      <c r="I82" s="62">
        <v>0</v>
      </c>
      <c r="J82" s="62">
        <v>0</v>
      </c>
      <c r="K82" s="62">
        <v>0</v>
      </c>
      <c r="L82" s="62">
        <v>0</v>
      </c>
      <c r="M82" s="62">
        <v>0</v>
      </c>
      <c r="N82" s="62">
        <v>0</v>
      </c>
      <c r="O82" s="62">
        <v>0</v>
      </c>
      <c r="P82" s="62">
        <v>0</v>
      </c>
      <c r="Q82" s="62">
        <v>0</v>
      </c>
      <c r="R82" s="62">
        <v>0</v>
      </c>
      <c r="S82" s="62">
        <v>0</v>
      </c>
      <c r="T82" s="62">
        <v>0</v>
      </c>
      <c r="U82" s="62">
        <v>0</v>
      </c>
      <c r="V82" s="118">
        <v>0</v>
      </c>
      <c r="W82" s="63">
        <f>SUM(B82:V82)</f>
        <v>41404112</v>
      </c>
      <c r="X82" s="64"/>
      <c r="Y82" s="64"/>
      <c r="Z82" s="64"/>
      <c r="AA82" s="64"/>
      <c r="AB82" s="64"/>
      <c r="AC82" s="64"/>
      <c r="AD82" s="64"/>
      <c r="AE82" s="64"/>
      <c r="AF82" s="64"/>
      <c r="AG82" s="64"/>
      <c r="AH82" s="64"/>
      <c r="AI82" s="65">
        <f>SUM(X82:AH82)</f>
        <v>0</v>
      </c>
      <c r="AJ82" s="66"/>
      <c r="AK82" s="66"/>
      <c r="AL82" s="66"/>
      <c r="AM82" s="66"/>
      <c r="AN82" s="66"/>
      <c r="AO82" s="66"/>
      <c r="AP82" s="66"/>
      <c r="AQ82" s="66"/>
      <c r="AR82" s="66"/>
      <c r="AS82" s="66"/>
      <c r="AT82" s="66"/>
      <c r="AU82" s="66"/>
      <c r="AV82" s="66"/>
      <c r="AW82" s="66"/>
      <c r="AX82" s="66"/>
      <c r="AY82" s="66"/>
      <c r="AZ82" s="67"/>
      <c r="BA82" s="66"/>
      <c r="BB82" s="66"/>
      <c r="BC82" s="66"/>
      <c r="BD82" s="66"/>
      <c r="BE82" s="66"/>
      <c r="BF82" s="66"/>
      <c r="BG82" s="66"/>
      <c r="BH82" s="66"/>
      <c r="BI82" s="66"/>
      <c r="BJ82" s="68">
        <f>SUM(BA82:BI82)</f>
        <v>0</v>
      </c>
      <c r="BK82" s="69">
        <f t="shared" si="62"/>
        <v>0</v>
      </c>
      <c r="BL82" s="69">
        <f t="shared" si="60"/>
        <v>41404112</v>
      </c>
    </row>
    <row r="83" spans="1:64" s="43" customFormat="1" ht="33" customHeight="1" x14ac:dyDescent="0.25">
      <c r="A83" s="60" t="s">
        <v>974</v>
      </c>
      <c r="B83" s="45">
        <f t="shared" ref="B83:AE83" si="73">SUM(B84:B85)</f>
        <v>0</v>
      </c>
      <c r="C83" s="45">
        <f t="shared" si="73"/>
        <v>0</v>
      </c>
      <c r="D83" s="45">
        <f t="shared" si="73"/>
        <v>0</v>
      </c>
      <c r="E83" s="45">
        <f t="shared" si="73"/>
        <v>0</v>
      </c>
      <c r="F83" s="45">
        <f t="shared" si="73"/>
        <v>0</v>
      </c>
      <c r="G83" s="45">
        <f t="shared" si="73"/>
        <v>0</v>
      </c>
      <c r="H83" s="45">
        <f t="shared" si="73"/>
        <v>0</v>
      </c>
      <c r="I83" s="45">
        <f t="shared" si="73"/>
        <v>0</v>
      </c>
      <c r="J83" s="45">
        <f t="shared" si="73"/>
        <v>0</v>
      </c>
      <c r="K83" s="112">
        <f t="shared" si="73"/>
        <v>0</v>
      </c>
      <c r="L83" s="112">
        <f t="shared" si="73"/>
        <v>0</v>
      </c>
      <c r="M83" s="112">
        <f t="shared" si="73"/>
        <v>0</v>
      </c>
      <c r="N83" s="112">
        <f t="shared" si="73"/>
        <v>0</v>
      </c>
      <c r="O83" s="112">
        <f t="shared" si="73"/>
        <v>0</v>
      </c>
      <c r="P83" s="112">
        <f t="shared" si="73"/>
        <v>0</v>
      </c>
      <c r="Q83" s="112">
        <f t="shared" si="73"/>
        <v>100000</v>
      </c>
      <c r="R83" s="112">
        <f t="shared" si="73"/>
        <v>0</v>
      </c>
      <c r="S83" s="45">
        <f t="shared" si="73"/>
        <v>0</v>
      </c>
      <c r="T83" s="45">
        <f t="shared" si="73"/>
        <v>0</v>
      </c>
      <c r="U83" s="112">
        <f t="shared" si="73"/>
        <v>0</v>
      </c>
      <c r="V83" s="75">
        <f t="shared" si="73"/>
        <v>0</v>
      </c>
      <c r="W83" s="46">
        <f t="shared" si="73"/>
        <v>100000</v>
      </c>
      <c r="X83" s="53">
        <f t="shared" si="73"/>
        <v>0</v>
      </c>
      <c r="Y83" s="53">
        <f t="shared" si="73"/>
        <v>13000000</v>
      </c>
      <c r="Z83" s="53">
        <f t="shared" si="73"/>
        <v>0</v>
      </c>
      <c r="AA83" s="53">
        <f t="shared" si="73"/>
        <v>0</v>
      </c>
      <c r="AB83" s="53">
        <f t="shared" si="73"/>
        <v>0</v>
      </c>
      <c r="AC83" s="53">
        <f t="shared" si="73"/>
        <v>0</v>
      </c>
      <c r="AD83" s="53">
        <f t="shared" si="73"/>
        <v>0</v>
      </c>
      <c r="AE83" s="53">
        <f t="shared" si="73"/>
        <v>0</v>
      </c>
      <c r="AF83" s="53"/>
      <c r="AG83" s="53"/>
      <c r="AH83" s="53">
        <f t="shared" ref="AH83:BJ83" si="74">SUM(AH84:AH85)</f>
        <v>0</v>
      </c>
      <c r="AI83" s="54">
        <f t="shared" si="74"/>
        <v>13000000</v>
      </c>
      <c r="AJ83" s="55">
        <f t="shared" si="74"/>
        <v>0</v>
      </c>
      <c r="AK83" s="55">
        <f t="shared" si="74"/>
        <v>0</v>
      </c>
      <c r="AL83" s="55">
        <f t="shared" si="74"/>
        <v>0</v>
      </c>
      <c r="AM83" s="55">
        <f t="shared" si="74"/>
        <v>0</v>
      </c>
      <c r="AN83" s="55">
        <f t="shared" si="74"/>
        <v>0</v>
      </c>
      <c r="AO83" s="55">
        <f t="shared" si="74"/>
        <v>0</v>
      </c>
      <c r="AP83" s="55">
        <f t="shared" si="74"/>
        <v>0</v>
      </c>
      <c r="AQ83" s="55">
        <f t="shared" si="74"/>
        <v>0</v>
      </c>
      <c r="AR83" s="55">
        <f t="shared" si="74"/>
        <v>0</v>
      </c>
      <c r="AS83" s="55">
        <f t="shared" si="74"/>
        <v>8821.75</v>
      </c>
      <c r="AT83" s="55">
        <f t="shared" si="74"/>
        <v>0</v>
      </c>
      <c r="AU83" s="55">
        <f t="shared" si="74"/>
        <v>0</v>
      </c>
      <c r="AV83" s="55">
        <f t="shared" si="74"/>
        <v>0</v>
      </c>
      <c r="AW83" s="55">
        <f t="shared" si="74"/>
        <v>0</v>
      </c>
      <c r="AX83" s="55">
        <f t="shared" si="74"/>
        <v>0</v>
      </c>
      <c r="AY83" s="55">
        <f t="shared" si="74"/>
        <v>0</v>
      </c>
      <c r="AZ83" s="56">
        <f t="shared" si="74"/>
        <v>8821.75</v>
      </c>
      <c r="BA83" s="55">
        <f t="shared" si="74"/>
        <v>0</v>
      </c>
      <c r="BB83" s="55">
        <f t="shared" si="74"/>
        <v>0</v>
      </c>
      <c r="BC83" s="55">
        <f t="shared" si="74"/>
        <v>0</v>
      </c>
      <c r="BD83" s="55">
        <f t="shared" si="74"/>
        <v>0</v>
      </c>
      <c r="BE83" s="55">
        <f t="shared" si="74"/>
        <v>0</v>
      </c>
      <c r="BF83" s="55">
        <f t="shared" si="74"/>
        <v>0</v>
      </c>
      <c r="BG83" s="55">
        <f t="shared" si="74"/>
        <v>0</v>
      </c>
      <c r="BH83" s="55">
        <f t="shared" si="74"/>
        <v>0</v>
      </c>
      <c r="BI83" s="55">
        <f t="shared" si="74"/>
        <v>0</v>
      </c>
      <c r="BJ83" s="57">
        <f t="shared" si="74"/>
        <v>0</v>
      </c>
      <c r="BK83" s="42">
        <f t="shared" si="62"/>
        <v>13008821.75</v>
      </c>
      <c r="BL83" s="42">
        <f t="shared" si="60"/>
        <v>13108821.75</v>
      </c>
    </row>
    <row r="84" spans="1:64" s="70" customFormat="1" ht="30" hidden="1" x14ac:dyDescent="0.25">
      <c r="A84" s="61" t="s">
        <v>975</v>
      </c>
      <c r="B84" s="62"/>
      <c r="C84" s="62">
        <v>0</v>
      </c>
      <c r="D84" s="62">
        <v>0</v>
      </c>
      <c r="E84" s="62">
        <v>0</v>
      </c>
      <c r="F84" s="62">
        <v>0</v>
      </c>
      <c r="G84" s="62">
        <v>0</v>
      </c>
      <c r="H84" s="62">
        <v>0</v>
      </c>
      <c r="I84" s="62">
        <v>0</v>
      </c>
      <c r="J84" s="62">
        <v>0</v>
      </c>
      <c r="K84" s="62">
        <v>0</v>
      </c>
      <c r="L84" s="62">
        <v>0</v>
      </c>
      <c r="M84" s="62">
        <v>0</v>
      </c>
      <c r="N84" s="62">
        <v>0</v>
      </c>
      <c r="O84" s="62">
        <v>0</v>
      </c>
      <c r="P84" s="62">
        <v>0</v>
      </c>
      <c r="Q84" s="62">
        <v>100000</v>
      </c>
      <c r="R84" s="62">
        <v>0</v>
      </c>
      <c r="S84" s="62">
        <v>0</v>
      </c>
      <c r="T84" s="62">
        <v>0</v>
      </c>
      <c r="U84" s="62">
        <v>0</v>
      </c>
      <c r="V84" s="118">
        <v>0</v>
      </c>
      <c r="W84" s="63">
        <f>SUM(B84:V84)</f>
        <v>100000</v>
      </c>
      <c r="X84" s="64"/>
      <c r="Y84" s="64">
        <v>8000000</v>
      </c>
      <c r="Z84" s="64"/>
      <c r="AA84" s="64"/>
      <c r="AB84" s="64"/>
      <c r="AC84" s="64"/>
      <c r="AD84" s="64"/>
      <c r="AE84" s="64"/>
      <c r="AF84" s="64"/>
      <c r="AG84" s="64"/>
      <c r="AH84" s="64"/>
      <c r="AI84" s="65">
        <f>SUM(X84:AH84)</f>
        <v>8000000</v>
      </c>
      <c r="AJ84" s="66"/>
      <c r="AK84" s="66"/>
      <c r="AL84" s="66"/>
      <c r="AM84" s="66"/>
      <c r="AN84" s="66"/>
      <c r="AO84" s="66"/>
      <c r="AP84" s="66"/>
      <c r="AQ84" s="66"/>
      <c r="AR84" s="66"/>
      <c r="AS84" s="66">
        <v>8821.75</v>
      </c>
      <c r="AT84" s="66"/>
      <c r="AU84" s="66"/>
      <c r="AV84" s="66"/>
      <c r="AW84" s="66"/>
      <c r="AX84" s="66"/>
      <c r="AY84" s="66"/>
      <c r="AZ84" s="67">
        <f>SUM(AJ84:AY84)</f>
        <v>8821.75</v>
      </c>
      <c r="BA84" s="66"/>
      <c r="BB84" s="66"/>
      <c r="BC84" s="66"/>
      <c r="BD84" s="66"/>
      <c r="BE84" s="66"/>
      <c r="BF84" s="66"/>
      <c r="BG84" s="66"/>
      <c r="BH84" s="66"/>
      <c r="BI84" s="66"/>
      <c r="BJ84" s="68">
        <f>SUM(BA84:BI84)</f>
        <v>0</v>
      </c>
      <c r="BK84" s="69">
        <f t="shared" si="62"/>
        <v>8008821.75</v>
      </c>
      <c r="BL84" s="69">
        <f t="shared" si="60"/>
        <v>8108821.75</v>
      </c>
    </row>
    <row r="85" spans="1:64" s="70" customFormat="1" hidden="1" x14ac:dyDescent="0.25">
      <c r="A85" s="61" t="s">
        <v>976</v>
      </c>
      <c r="B85" s="62">
        <v>0</v>
      </c>
      <c r="C85" s="62">
        <v>0</v>
      </c>
      <c r="D85" s="62">
        <v>0</v>
      </c>
      <c r="E85" s="62">
        <v>0</v>
      </c>
      <c r="F85" s="62">
        <v>0</v>
      </c>
      <c r="G85" s="62">
        <v>0</v>
      </c>
      <c r="H85" s="62">
        <v>0</v>
      </c>
      <c r="I85" s="62">
        <v>0</v>
      </c>
      <c r="J85" s="62">
        <v>0</v>
      </c>
      <c r="K85" s="62">
        <v>0</v>
      </c>
      <c r="L85" s="62">
        <v>0</v>
      </c>
      <c r="M85" s="62">
        <v>0</v>
      </c>
      <c r="N85" s="62">
        <v>0</v>
      </c>
      <c r="O85" s="62">
        <v>0</v>
      </c>
      <c r="P85" s="62">
        <v>0</v>
      </c>
      <c r="Q85" s="62"/>
      <c r="R85" s="62"/>
      <c r="S85" s="62">
        <v>0</v>
      </c>
      <c r="T85" s="62">
        <v>0</v>
      </c>
      <c r="U85" s="62">
        <v>0</v>
      </c>
      <c r="V85" s="118">
        <v>0</v>
      </c>
      <c r="W85" s="63">
        <f>SUM(B85:V85)</f>
        <v>0</v>
      </c>
      <c r="X85" s="64"/>
      <c r="Y85" s="64">
        <v>5000000</v>
      </c>
      <c r="Z85" s="64"/>
      <c r="AA85" s="64"/>
      <c r="AB85" s="64"/>
      <c r="AC85" s="64"/>
      <c r="AD85" s="64"/>
      <c r="AE85" s="64"/>
      <c r="AF85" s="64"/>
      <c r="AG85" s="64"/>
      <c r="AH85" s="64"/>
      <c r="AI85" s="65">
        <f>SUM(X85:AH85)</f>
        <v>5000000</v>
      </c>
      <c r="AJ85" s="66"/>
      <c r="AK85" s="66"/>
      <c r="AL85" s="66"/>
      <c r="AM85" s="66"/>
      <c r="AN85" s="66"/>
      <c r="AO85" s="66"/>
      <c r="AP85" s="66"/>
      <c r="AQ85" s="66"/>
      <c r="AR85" s="66"/>
      <c r="AS85" s="66"/>
      <c r="AT85" s="66"/>
      <c r="AU85" s="66"/>
      <c r="AV85" s="66"/>
      <c r="AW85" s="66"/>
      <c r="AX85" s="66"/>
      <c r="AY85" s="66"/>
      <c r="AZ85" s="67"/>
      <c r="BA85" s="66"/>
      <c r="BB85" s="66"/>
      <c r="BC85" s="66"/>
      <c r="BD85" s="66"/>
      <c r="BE85" s="66"/>
      <c r="BF85" s="66"/>
      <c r="BG85" s="66"/>
      <c r="BH85" s="66"/>
      <c r="BI85" s="66"/>
      <c r="BJ85" s="68">
        <f>SUM(BA85:BI85)</f>
        <v>0</v>
      </c>
      <c r="BK85" s="69">
        <f t="shared" si="62"/>
        <v>5000000</v>
      </c>
      <c r="BL85" s="69">
        <f t="shared" si="60"/>
        <v>5000000</v>
      </c>
    </row>
    <row r="86" spans="1:64" s="43" customFormat="1" ht="30" x14ac:dyDescent="0.25">
      <c r="A86" s="60" t="s">
        <v>977</v>
      </c>
      <c r="B86" s="45">
        <f t="shared" ref="B86:AE86" si="75">SUM(B87:B87)</f>
        <v>0</v>
      </c>
      <c r="C86" s="45">
        <f t="shared" si="75"/>
        <v>0</v>
      </c>
      <c r="D86" s="45">
        <f t="shared" si="75"/>
        <v>0</v>
      </c>
      <c r="E86" s="45">
        <f t="shared" si="75"/>
        <v>0</v>
      </c>
      <c r="F86" s="45">
        <f t="shared" si="75"/>
        <v>0</v>
      </c>
      <c r="G86" s="45">
        <f t="shared" si="75"/>
        <v>0</v>
      </c>
      <c r="H86" s="45">
        <f t="shared" si="75"/>
        <v>0</v>
      </c>
      <c r="I86" s="45">
        <f t="shared" si="75"/>
        <v>0</v>
      </c>
      <c r="J86" s="45">
        <f t="shared" si="75"/>
        <v>0</v>
      </c>
      <c r="K86" s="112">
        <f t="shared" si="75"/>
        <v>0</v>
      </c>
      <c r="L86" s="112">
        <f t="shared" si="75"/>
        <v>0</v>
      </c>
      <c r="M86" s="112">
        <f t="shared" si="75"/>
        <v>0</v>
      </c>
      <c r="N86" s="112">
        <f t="shared" si="75"/>
        <v>0</v>
      </c>
      <c r="O86" s="112">
        <f t="shared" si="75"/>
        <v>0</v>
      </c>
      <c r="P86" s="112">
        <f t="shared" si="75"/>
        <v>0</v>
      </c>
      <c r="Q86" s="112">
        <f t="shared" si="75"/>
        <v>0</v>
      </c>
      <c r="R86" s="112">
        <f t="shared" si="75"/>
        <v>0</v>
      </c>
      <c r="S86" s="45">
        <f t="shared" si="75"/>
        <v>0</v>
      </c>
      <c r="T86" s="45">
        <f t="shared" si="75"/>
        <v>0</v>
      </c>
      <c r="U86" s="112">
        <f t="shared" si="75"/>
        <v>0</v>
      </c>
      <c r="V86" s="75">
        <f t="shared" si="75"/>
        <v>0</v>
      </c>
      <c r="W86" s="46">
        <f t="shared" si="75"/>
        <v>0</v>
      </c>
      <c r="X86" s="53">
        <f t="shared" si="75"/>
        <v>0</v>
      </c>
      <c r="Y86" s="53">
        <f t="shared" si="75"/>
        <v>5000000</v>
      </c>
      <c r="Z86" s="53">
        <f t="shared" si="75"/>
        <v>0</v>
      </c>
      <c r="AA86" s="53">
        <f t="shared" si="75"/>
        <v>0</v>
      </c>
      <c r="AB86" s="53">
        <f t="shared" si="75"/>
        <v>0</v>
      </c>
      <c r="AC86" s="53">
        <f t="shared" si="75"/>
        <v>0</v>
      </c>
      <c r="AD86" s="53">
        <f t="shared" si="75"/>
        <v>0</v>
      </c>
      <c r="AE86" s="53">
        <f t="shared" si="75"/>
        <v>0</v>
      </c>
      <c r="AF86" s="53"/>
      <c r="AG86" s="53"/>
      <c r="AH86" s="53">
        <f t="shared" ref="AH86:BJ86" si="76">SUM(AH87:AH87)</f>
        <v>0</v>
      </c>
      <c r="AI86" s="54">
        <f t="shared" si="76"/>
        <v>5000000</v>
      </c>
      <c r="AJ86" s="55">
        <f t="shared" si="76"/>
        <v>0</v>
      </c>
      <c r="AK86" s="55">
        <f t="shared" si="76"/>
        <v>0</v>
      </c>
      <c r="AL86" s="55">
        <f t="shared" si="76"/>
        <v>0</v>
      </c>
      <c r="AM86" s="55">
        <f t="shared" si="76"/>
        <v>0</v>
      </c>
      <c r="AN86" s="55">
        <f t="shared" si="76"/>
        <v>0</v>
      </c>
      <c r="AO86" s="55">
        <f t="shared" si="76"/>
        <v>0</v>
      </c>
      <c r="AP86" s="55">
        <f t="shared" si="76"/>
        <v>0</v>
      </c>
      <c r="AQ86" s="55">
        <f t="shared" si="76"/>
        <v>0</v>
      </c>
      <c r="AR86" s="55">
        <f t="shared" si="76"/>
        <v>0</v>
      </c>
      <c r="AS86" s="55">
        <f t="shared" si="76"/>
        <v>0</v>
      </c>
      <c r="AT86" s="55">
        <f t="shared" si="76"/>
        <v>0</v>
      </c>
      <c r="AU86" s="55">
        <f t="shared" si="76"/>
        <v>0</v>
      </c>
      <c r="AV86" s="55">
        <f t="shared" si="76"/>
        <v>0</v>
      </c>
      <c r="AW86" s="55">
        <f t="shared" si="76"/>
        <v>0</v>
      </c>
      <c r="AX86" s="55">
        <f t="shared" si="76"/>
        <v>0</v>
      </c>
      <c r="AY86" s="55">
        <f t="shared" si="76"/>
        <v>0</v>
      </c>
      <c r="AZ86" s="56">
        <f t="shared" si="76"/>
        <v>0</v>
      </c>
      <c r="BA86" s="55">
        <f t="shared" si="76"/>
        <v>0</v>
      </c>
      <c r="BB86" s="55">
        <f t="shared" si="76"/>
        <v>0</v>
      </c>
      <c r="BC86" s="55">
        <f t="shared" si="76"/>
        <v>0</v>
      </c>
      <c r="BD86" s="55">
        <f t="shared" si="76"/>
        <v>0</v>
      </c>
      <c r="BE86" s="55">
        <f t="shared" si="76"/>
        <v>0</v>
      </c>
      <c r="BF86" s="55">
        <f t="shared" si="76"/>
        <v>0</v>
      </c>
      <c r="BG86" s="55">
        <f t="shared" si="76"/>
        <v>0</v>
      </c>
      <c r="BH86" s="55">
        <f t="shared" si="76"/>
        <v>0</v>
      </c>
      <c r="BI86" s="55">
        <f t="shared" si="76"/>
        <v>0</v>
      </c>
      <c r="BJ86" s="57">
        <f t="shared" si="76"/>
        <v>0</v>
      </c>
      <c r="BK86" s="42">
        <f t="shared" si="62"/>
        <v>5000000</v>
      </c>
      <c r="BL86" s="42">
        <f t="shared" si="60"/>
        <v>5000000</v>
      </c>
    </row>
    <row r="87" spans="1:64" s="70" customFormat="1" hidden="1" x14ac:dyDescent="0.25">
      <c r="A87" s="61" t="s">
        <v>978</v>
      </c>
      <c r="B87" s="62">
        <v>0</v>
      </c>
      <c r="C87" s="62">
        <v>0</v>
      </c>
      <c r="D87" s="62">
        <v>0</v>
      </c>
      <c r="E87" s="62">
        <v>0</v>
      </c>
      <c r="F87" s="62">
        <v>0</v>
      </c>
      <c r="G87" s="62">
        <v>0</v>
      </c>
      <c r="H87" s="62">
        <v>0</v>
      </c>
      <c r="I87" s="62">
        <v>0</v>
      </c>
      <c r="J87" s="62">
        <v>0</v>
      </c>
      <c r="K87" s="62">
        <v>0</v>
      </c>
      <c r="L87" s="62">
        <v>0</v>
      </c>
      <c r="M87" s="62">
        <v>0</v>
      </c>
      <c r="N87" s="62">
        <v>0</v>
      </c>
      <c r="O87" s="62">
        <v>0</v>
      </c>
      <c r="P87" s="62">
        <v>0</v>
      </c>
      <c r="Q87" s="62">
        <v>0</v>
      </c>
      <c r="R87" s="62">
        <v>0</v>
      </c>
      <c r="S87" s="62">
        <v>0</v>
      </c>
      <c r="T87" s="62">
        <v>0</v>
      </c>
      <c r="U87" s="62">
        <v>0</v>
      </c>
      <c r="V87" s="118">
        <v>0</v>
      </c>
      <c r="W87" s="63">
        <f>SUM(B87:V87)</f>
        <v>0</v>
      </c>
      <c r="X87" s="64"/>
      <c r="Y87" s="64">
        <v>5000000</v>
      </c>
      <c r="Z87" s="64"/>
      <c r="AA87" s="64"/>
      <c r="AB87" s="64"/>
      <c r="AC87" s="64"/>
      <c r="AD87" s="64"/>
      <c r="AE87" s="64"/>
      <c r="AF87" s="64"/>
      <c r="AG87" s="64"/>
      <c r="AH87" s="64"/>
      <c r="AI87" s="65">
        <f>SUM(X87:AH87)</f>
        <v>5000000</v>
      </c>
      <c r="AJ87" s="66"/>
      <c r="AK87" s="66"/>
      <c r="AL87" s="66"/>
      <c r="AM87" s="66"/>
      <c r="AN87" s="66"/>
      <c r="AO87" s="66"/>
      <c r="AP87" s="66"/>
      <c r="AQ87" s="66"/>
      <c r="AR87" s="66"/>
      <c r="AS87" s="66"/>
      <c r="AT87" s="66"/>
      <c r="AU87" s="66"/>
      <c r="AV87" s="66"/>
      <c r="AW87" s="66"/>
      <c r="AX87" s="66"/>
      <c r="AY87" s="66"/>
      <c r="AZ87" s="67"/>
      <c r="BA87" s="66"/>
      <c r="BB87" s="66"/>
      <c r="BC87" s="66"/>
      <c r="BD87" s="66"/>
      <c r="BE87" s="66"/>
      <c r="BF87" s="66"/>
      <c r="BG87" s="66"/>
      <c r="BH87" s="66"/>
      <c r="BI87" s="66"/>
      <c r="BJ87" s="68">
        <f>SUM(BA87:BI87)</f>
        <v>0</v>
      </c>
      <c r="BK87" s="69">
        <f t="shared" si="62"/>
        <v>5000000</v>
      </c>
      <c r="BL87" s="69">
        <f t="shared" si="60"/>
        <v>5000000</v>
      </c>
    </row>
    <row r="88" spans="1:64" s="43" customFormat="1" ht="30" x14ac:dyDescent="0.25">
      <c r="A88" s="60" t="s">
        <v>979</v>
      </c>
      <c r="B88" s="45">
        <f t="shared" ref="B88:AE88" si="77">SUM(B89:B89)</f>
        <v>0</v>
      </c>
      <c r="C88" s="45">
        <f t="shared" si="77"/>
        <v>0</v>
      </c>
      <c r="D88" s="45">
        <f t="shared" si="77"/>
        <v>365960</v>
      </c>
      <c r="E88" s="45">
        <f t="shared" si="77"/>
        <v>0</v>
      </c>
      <c r="F88" s="45">
        <f t="shared" si="77"/>
        <v>0</v>
      </c>
      <c r="G88" s="45">
        <f t="shared" si="77"/>
        <v>0</v>
      </c>
      <c r="H88" s="45">
        <f t="shared" si="77"/>
        <v>0</v>
      </c>
      <c r="I88" s="45">
        <f t="shared" si="77"/>
        <v>0</v>
      </c>
      <c r="J88" s="45">
        <f t="shared" si="77"/>
        <v>0</v>
      </c>
      <c r="K88" s="112">
        <f t="shared" si="77"/>
        <v>0</v>
      </c>
      <c r="L88" s="112">
        <f t="shared" si="77"/>
        <v>0</v>
      </c>
      <c r="M88" s="112">
        <f t="shared" si="77"/>
        <v>0</v>
      </c>
      <c r="N88" s="112">
        <f t="shared" si="77"/>
        <v>0</v>
      </c>
      <c r="O88" s="112">
        <f t="shared" si="77"/>
        <v>0</v>
      </c>
      <c r="P88" s="112">
        <f t="shared" si="77"/>
        <v>0</v>
      </c>
      <c r="Q88" s="112">
        <f t="shared" si="77"/>
        <v>0</v>
      </c>
      <c r="R88" s="112">
        <f t="shared" si="77"/>
        <v>200000000</v>
      </c>
      <c r="S88" s="45">
        <f t="shared" si="77"/>
        <v>0</v>
      </c>
      <c r="T88" s="45">
        <f t="shared" si="77"/>
        <v>0</v>
      </c>
      <c r="U88" s="112">
        <f t="shared" si="77"/>
        <v>0</v>
      </c>
      <c r="V88" s="75">
        <f t="shared" si="77"/>
        <v>0</v>
      </c>
      <c r="W88" s="46">
        <f t="shared" si="77"/>
        <v>200365960</v>
      </c>
      <c r="X88" s="53">
        <f t="shared" si="77"/>
        <v>0</v>
      </c>
      <c r="Y88" s="53">
        <f t="shared" si="77"/>
        <v>0</v>
      </c>
      <c r="Z88" s="53">
        <f t="shared" si="77"/>
        <v>0</v>
      </c>
      <c r="AA88" s="53">
        <f t="shared" si="77"/>
        <v>0</v>
      </c>
      <c r="AB88" s="53">
        <f t="shared" si="77"/>
        <v>0</v>
      </c>
      <c r="AC88" s="53">
        <f t="shared" si="77"/>
        <v>0</v>
      </c>
      <c r="AD88" s="53">
        <f t="shared" si="77"/>
        <v>0</v>
      </c>
      <c r="AE88" s="53">
        <f t="shared" si="77"/>
        <v>0</v>
      </c>
      <c r="AF88" s="53"/>
      <c r="AG88" s="53"/>
      <c r="AH88" s="53">
        <f t="shared" ref="AH88:BJ88" si="78">SUM(AH89:AH89)</f>
        <v>0</v>
      </c>
      <c r="AI88" s="54">
        <f t="shared" si="78"/>
        <v>0</v>
      </c>
      <c r="AJ88" s="55">
        <f t="shared" si="78"/>
        <v>0</v>
      </c>
      <c r="AK88" s="55">
        <f t="shared" si="78"/>
        <v>0</v>
      </c>
      <c r="AL88" s="55">
        <f t="shared" si="78"/>
        <v>0</v>
      </c>
      <c r="AM88" s="55">
        <f t="shared" si="78"/>
        <v>0</v>
      </c>
      <c r="AN88" s="55">
        <f t="shared" si="78"/>
        <v>0</v>
      </c>
      <c r="AO88" s="55">
        <f t="shared" si="78"/>
        <v>0</v>
      </c>
      <c r="AP88" s="55">
        <f t="shared" si="78"/>
        <v>0</v>
      </c>
      <c r="AQ88" s="55">
        <f t="shared" si="78"/>
        <v>0</v>
      </c>
      <c r="AR88" s="55">
        <f t="shared" si="78"/>
        <v>32373968.539999999</v>
      </c>
      <c r="AS88" s="55">
        <f t="shared" si="78"/>
        <v>0</v>
      </c>
      <c r="AT88" s="55">
        <f t="shared" si="78"/>
        <v>0</v>
      </c>
      <c r="AU88" s="55">
        <f t="shared" si="78"/>
        <v>0</v>
      </c>
      <c r="AV88" s="55">
        <f t="shared" si="78"/>
        <v>0</v>
      </c>
      <c r="AW88" s="55">
        <f t="shared" si="78"/>
        <v>0</v>
      </c>
      <c r="AX88" s="55">
        <f t="shared" si="78"/>
        <v>0</v>
      </c>
      <c r="AY88" s="55">
        <f t="shared" si="78"/>
        <v>0</v>
      </c>
      <c r="AZ88" s="56">
        <f t="shared" si="78"/>
        <v>32373968.539999999</v>
      </c>
      <c r="BA88" s="55">
        <f t="shared" si="78"/>
        <v>0</v>
      </c>
      <c r="BB88" s="55">
        <f t="shared" si="78"/>
        <v>0</v>
      </c>
      <c r="BC88" s="55">
        <f t="shared" si="78"/>
        <v>0</v>
      </c>
      <c r="BD88" s="55">
        <f t="shared" si="78"/>
        <v>0</v>
      </c>
      <c r="BE88" s="55">
        <f t="shared" si="78"/>
        <v>0</v>
      </c>
      <c r="BF88" s="55">
        <f t="shared" si="78"/>
        <v>0</v>
      </c>
      <c r="BG88" s="55">
        <f t="shared" si="78"/>
        <v>0</v>
      </c>
      <c r="BH88" s="55">
        <f t="shared" si="78"/>
        <v>0</v>
      </c>
      <c r="BI88" s="55">
        <f t="shared" si="78"/>
        <v>0</v>
      </c>
      <c r="BJ88" s="57">
        <f t="shared" si="78"/>
        <v>0</v>
      </c>
      <c r="BK88" s="42">
        <f t="shared" si="62"/>
        <v>32373968.539999999</v>
      </c>
      <c r="BL88" s="42">
        <f t="shared" si="60"/>
        <v>232739928.53999999</v>
      </c>
    </row>
    <row r="89" spans="1:64" s="70" customFormat="1" hidden="1" x14ac:dyDescent="0.25">
      <c r="A89" s="61" t="s">
        <v>980</v>
      </c>
      <c r="B89" s="62">
        <v>0</v>
      </c>
      <c r="C89" s="62">
        <v>0</v>
      </c>
      <c r="D89" s="62">
        <v>365960</v>
      </c>
      <c r="E89" s="62">
        <v>0</v>
      </c>
      <c r="F89" s="62">
        <v>0</v>
      </c>
      <c r="G89" s="62">
        <v>0</v>
      </c>
      <c r="H89" s="62">
        <v>0</v>
      </c>
      <c r="I89" s="62">
        <v>0</v>
      </c>
      <c r="J89" s="62">
        <v>0</v>
      </c>
      <c r="K89" s="62">
        <v>0</v>
      </c>
      <c r="L89" s="62">
        <v>0</v>
      </c>
      <c r="M89" s="62">
        <v>0</v>
      </c>
      <c r="N89" s="62">
        <v>0</v>
      </c>
      <c r="O89" s="62">
        <v>0</v>
      </c>
      <c r="P89" s="62">
        <v>0</v>
      </c>
      <c r="Q89" s="62">
        <v>0</v>
      </c>
      <c r="R89" s="62">
        <v>200000000</v>
      </c>
      <c r="S89" s="62">
        <v>0</v>
      </c>
      <c r="T89" s="62">
        <v>0</v>
      </c>
      <c r="U89" s="62">
        <v>0</v>
      </c>
      <c r="V89" s="118">
        <v>0</v>
      </c>
      <c r="W89" s="63">
        <f>SUM(B89:V89)</f>
        <v>200365960</v>
      </c>
      <c r="X89" s="64"/>
      <c r="Y89" s="64"/>
      <c r="Z89" s="64"/>
      <c r="AA89" s="64"/>
      <c r="AB89" s="64"/>
      <c r="AC89" s="64"/>
      <c r="AD89" s="64"/>
      <c r="AE89" s="64"/>
      <c r="AF89" s="64"/>
      <c r="AG89" s="64"/>
      <c r="AH89" s="64"/>
      <c r="AI89" s="65">
        <f>SUM(X89:AH89)</f>
        <v>0</v>
      </c>
      <c r="AJ89" s="66"/>
      <c r="AK89" s="66"/>
      <c r="AL89" s="66"/>
      <c r="AM89" s="66"/>
      <c r="AN89" s="66"/>
      <c r="AO89" s="66"/>
      <c r="AP89" s="66"/>
      <c r="AQ89" s="66"/>
      <c r="AR89" s="66">
        <v>32373968.539999999</v>
      </c>
      <c r="AS89" s="66"/>
      <c r="AT89" s="66"/>
      <c r="AU89" s="66"/>
      <c r="AV89" s="66"/>
      <c r="AW89" s="66"/>
      <c r="AX89" s="66"/>
      <c r="AY89" s="66"/>
      <c r="AZ89" s="67">
        <f>SUM(AJ89:AY89)</f>
        <v>32373968.539999999</v>
      </c>
      <c r="BA89" s="66"/>
      <c r="BB89" s="66"/>
      <c r="BC89" s="66"/>
      <c r="BD89" s="66"/>
      <c r="BE89" s="66"/>
      <c r="BF89" s="66"/>
      <c r="BG89" s="66"/>
      <c r="BH89" s="66"/>
      <c r="BI89" s="66"/>
      <c r="BJ89" s="68">
        <f>SUM(BA89:BI89)</f>
        <v>0</v>
      </c>
      <c r="BK89" s="69">
        <f t="shared" si="62"/>
        <v>32373968.539999999</v>
      </c>
      <c r="BL89" s="69">
        <f t="shared" si="60"/>
        <v>232739928.53999999</v>
      </c>
    </row>
    <row r="90" spans="1:64" s="43" customFormat="1" ht="30" x14ac:dyDescent="0.25">
      <c r="A90" s="60" t="s">
        <v>981</v>
      </c>
      <c r="B90" s="45">
        <f t="shared" ref="B90:AE90" si="79">SUM(B91:B91)</f>
        <v>0</v>
      </c>
      <c r="C90" s="45">
        <f t="shared" si="79"/>
        <v>0</v>
      </c>
      <c r="D90" s="45">
        <f t="shared" si="79"/>
        <v>0</v>
      </c>
      <c r="E90" s="45">
        <f t="shared" si="79"/>
        <v>0</v>
      </c>
      <c r="F90" s="45">
        <f t="shared" si="79"/>
        <v>0</v>
      </c>
      <c r="G90" s="45">
        <f t="shared" si="79"/>
        <v>0</v>
      </c>
      <c r="H90" s="45">
        <f t="shared" si="79"/>
        <v>0</v>
      </c>
      <c r="I90" s="45">
        <f t="shared" si="79"/>
        <v>0</v>
      </c>
      <c r="J90" s="45">
        <f t="shared" si="79"/>
        <v>0</v>
      </c>
      <c r="K90" s="112">
        <f t="shared" si="79"/>
        <v>0</v>
      </c>
      <c r="L90" s="112">
        <f t="shared" si="79"/>
        <v>0</v>
      </c>
      <c r="M90" s="112">
        <f t="shared" si="79"/>
        <v>0</v>
      </c>
      <c r="N90" s="112">
        <f t="shared" si="79"/>
        <v>0</v>
      </c>
      <c r="O90" s="112">
        <f t="shared" si="79"/>
        <v>0</v>
      </c>
      <c r="P90" s="112">
        <f t="shared" si="79"/>
        <v>0</v>
      </c>
      <c r="Q90" s="112">
        <f t="shared" si="79"/>
        <v>0</v>
      </c>
      <c r="R90" s="112">
        <f t="shared" si="79"/>
        <v>5977633</v>
      </c>
      <c r="S90" s="45">
        <f t="shared" si="79"/>
        <v>0</v>
      </c>
      <c r="T90" s="45">
        <f t="shared" si="79"/>
        <v>0</v>
      </c>
      <c r="U90" s="112">
        <f t="shared" si="79"/>
        <v>0</v>
      </c>
      <c r="V90" s="75">
        <f t="shared" si="79"/>
        <v>0</v>
      </c>
      <c r="W90" s="46">
        <f t="shared" si="79"/>
        <v>5977633</v>
      </c>
      <c r="X90" s="53">
        <f t="shared" si="79"/>
        <v>0</v>
      </c>
      <c r="Y90" s="53">
        <f t="shared" si="79"/>
        <v>0</v>
      </c>
      <c r="Z90" s="53">
        <f t="shared" si="79"/>
        <v>0</v>
      </c>
      <c r="AA90" s="53">
        <f t="shared" si="79"/>
        <v>0</v>
      </c>
      <c r="AB90" s="53">
        <f t="shared" si="79"/>
        <v>0</v>
      </c>
      <c r="AC90" s="53">
        <f t="shared" si="79"/>
        <v>0</v>
      </c>
      <c r="AD90" s="53">
        <f t="shared" si="79"/>
        <v>0</v>
      </c>
      <c r="AE90" s="53">
        <f t="shared" si="79"/>
        <v>0</v>
      </c>
      <c r="AF90" s="53"/>
      <c r="AG90" s="53"/>
      <c r="AH90" s="53">
        <f t="shared" ref="AH90:BJ90" si="80">SUM(AH91:AH91)</f>
        <v>0</v>
      </c>
      <c r="AI90" s="54">
        <f t="shared" si="80"/>
        <v>0</v>
      </c>
      <c r="AJ90" s="55">
        <f t="shared" si="80"/>
        <v>0</v>
      </c>
      <c r="AK90" s="55">
        <f t="shared" si="80"/>
        <v>0</v>
      </c>
      <c r="AL90" s="55">
        <f t="shared" si="80"/>
        <v>0</v>
      </c>
      <c r="AM90" s="55">
        <f t="shared" si="80"/>
        <v>0</v>
      </c>
      <c r="AN90" s="55">
        <f t="shared" si="80"/>
        <v>0</v>
      </c>
      <c r="AO90" s="55">
        <f t="shared" si="80"/>
        <v>0</v>
      </c>
      <c r="AP90" s="55">
        <f t="shared" si="80"/>
        <v>0</v>
      </c>
      <c r="AQ90" s="55">
        <f t="shared" si="80"/>
        <v>0</v>
      </c>
      <c r="AR90" s="55">
        <f t="shared" si="80"/>
        <v>0</v>
      </c>
      <c r="AS90" s="55">
        <f t="shared" si="80"/>
        <v>0</v>
      </c>
      <c r="AT90" s="55">
        <f t="shared" si="80"/>
        <v>0</v>
      </c>
      <c r="AU90" s="55">
        <f t="shared" si="80"/>
        <v>0</v>
      </c>
      <c r="AV90" s="55">
        <f t="shared" si="80"/>
        <v>0</v>
      </c>
      <c r="AW90" s="55">
        <f t="shared" si="80"/>
        <v>0</v>
      </c>
      <c r="AX90" s="55">
        <f t="shared" si="80"/>
        <v>0</v>
      </c>
      <c r="AY90" s="55">
        <f t="shared" si="80"/>
        <v>0</v>
      </c>
      <c r="AZ90" s="56">
        <f t="shared" si="80"/>
        <v>0</v>
      </c>
      <c r="BA90" s="55">
        <f t="shared" si="80"/>
        <v>0</v>
      </c>
      <c r="BB90" s="55">
        <f t="shared" si="80"/>
        <v>0</v>
      </c>
      <c r="BC90" s="55">
        <f t="shared" si="80"/>
        <v>0</v>
      </c>
      <c r="BD90" s="55">
        <f t="shared" si="80"/>
        <v>0</v>
      </c>
      <c r="BE90" s="55">
        <f t="shared" si="80"/>
        <v>0</v>
      </c>
      <c r="BF90" s="55">
        <f t="shared" si="80"/>
        <v>0</v>
      </c>
      <c r="BG90" s="55">
        <f t="shared" si="80"/>
        <v>0</v>
      </c>
      <c r="BH90" s="55">
        <f t="shared" si="80"/>
        <v>0</v>
      </c>
      <c r="BI90" s="55">
        <f t="shared" si="80"/>
        <v>0</v>
      </c>
      <c r="BJ90" s="57">
        <f t="shared" si="80"/>
        <v>0</v>
      </c>
      <c r="BK90" s="42">
        <f t="shared" si="62"/>
        <v>0</v>
      </c>
      <c r="BL90" s="42">
        <f t="shared" si="60"/>
        <v>5977633</v>
      </c>
    </row>
    <row r="91" spans="1:64" s="70" customFormat="1" ht="30" hidden="1" x14ac:dyDescent="0.25">
      <c r="A91" s="61" t="s">
        <v>982</v>
      </c>
      <c r="B91" s="62">
        <v>0</v>
      </c>
      <c r="C91" s="62">
        <v>0</v>
      </c>
      <c r="D91" s="62">
        <v>0</v>
      </c>
      <c r="E91" s="62">
        <v>0</v>
      </c>
      <c r="F91" s="62">
        <v>0</v>
      </c>
      <c r="G91" s="62">
        <v>0</v>
      </c>
      <c r="H91" s="62">
        <v>0</v>
      </c>
      <c r="I91" s="62">
        <v>0</v>
      </c>
      <c r="J91" s="62">
        <v>0</v>
      </c>
      <c r="K91" s="62">
        <v>0</v>
      </c>
      <c r="L91" s="62">
        <v>0</v>
      </c>
      <c r="M91" s="62">
        <v>0</v>
      </c>
      <c r="N91" s="62">
        <v>0</v>
      </c>
      <c r="O91" s="62">
        <v>0</v>
      </c>
      <c r="P91" s="62">
        <v>0</v>
      </c>
      <c r="Q91" s="62">
        <v>0</v>
      </c>
      <c r="R91" s="62">
        <v>5977633</v>
      </c>
      <c r="S91" s="62">
        <v>0</v>
      </c>
      <c r="T91" s="62">
        <v>0</v>
      </c>
      <c r="U91" s="62">
        <v>0</v>
      </c>
      <c r="V91" s="118">
        <v>0</v>
      </c>
      <c r="W91" s="63">
        <f>SUM(B91:V91)</f>
        <v>5977633</v>
      </c>
      <c r="X91" s="64"/>
      <c r="Y91" s="64"/>
      <c r="Z91" s="64"/>
      <c r="AA91" s="64"/>
      <c r="AB91" s="64"/>
      <c r="AC91" s="64"/>
      <c r="AD91" s="64"/>
      <c r="AE91" s="64"/>
      <c r="AF91" s="64"/>
      <c r="AG91" s="64"/>
      <c r="AH91" s="64"/>
      <c r="AI91" s="65">
        <f>SUM(X91:AH91)</f>
        <v>0</v>
      </c>
      <c r="AJ91" s="66"/>
      <c r="AK91" s="66"/>
      <c r="AL91" s="66"/>
      <c r="AM91" s="66"/>
      <c r="AN91" s="66"/>
      <c r="AO91" s="66"/>
      <c r="AP91" s="66"/>
      <c r="AQ91" s="66"/>
      <c r="AR91" s="66"/>
      <c r="AS91" s="66"/>
      <c r="AT91" s="66"/>
      <c r="AU91" s="66"/>
      <c r="AV91" s="66"/>
      <c r="AW91" s="66"/>
      <c r="AX91" s="66"/>
      <c r="AY91" s="66"/>
      <c r="AZ91" s="67"/>
      <c r="BA91" s="66"/>
      <c r="BB91" s="66"/>
      <c r="BC91" s="66"/>
      <c r="BD91" s="66"/>
      <c r="BE91" s="66"/>
      <c r="BF91" s="66"/>
      <c r="BG91" s="66"/>
      <c r="BH91" s="66"/>
      <c r="BI91" s="66"/>
      <c r="BJ91" s="68">
        <f>SUM(BA91:BI91)</f>
        <v>0</v>
      </c>
      <c r="BK91" s="69">
        <f t="shared" si="62"/>
        <v>0</v>
      </c>
      <c r="BL91" s="69">
        <f t="shared" si="60"/>
        <v>5977633</v>
      </c>
    </row>
    <row r="92" spans="1:64" s="43" customFormat="1" ht="30" x14ac:dyDescent="0.25">
      <c r="A92" s="60" t="s">
        <v>983</v>
      </c>
      <c r="B92" s="45">
        <f t="shared" ref="B92:AE92" si="81">SUM(B93:B93)</f>
        <v>0</v>
      </c>
      <c r="C92" s="45">
        <f t="shared" si="81"/>
        <v>0</v>
      </c>
      <c r="D92" s="45">
        <f t="shared" si="81"/>
        <v>0</v>
      </c>
      <c r="E92" s="45">
        <f t="shared" si="81"/>
        <v>0</v>
      </c>
      <c r="F92" s="45">
        <f t="shared" si="81"/>
        <v>0</v>
      </c>
      <c r="G92" s="45">
        <f t="shared" si="81"/>
        <v>0</v>
      </c>
      <c r="H92" s="45">
        <f t="shared" si="81"/>
        <v>0</v>
      </c>
      <c r="I92" s="45">
        <f t="shared" si="81"/>
        <v>0</v>
      </c>
      <c r="J92" s="45">
        <f t="shared" si="81"/>
        <v>0</v>
      </c>
      <c r="K92" s="112">
        <f t="shared" si="81"/>
        <v>0</v>
      </c>
      <c r="L92" s="112">
        <f t="shared" si="81"/>
        <v>0</v>
      </c>
      <c r="M92" s="112">
        <f t="shared" si="81"/>
        <v>0</v>
      </c>
      <c r="N92" s="112">
        <f t="shared" si="81"/>
        <v>0</v>
      </c>
      <c r="O92" s="112">
        <f t="shared" si="81"/>
        <v>0</v>
      </c>
      <c r="P92" s="112">
        <f t="shared" si="81"/>
        <v>0</v>
      </c>
      <c r="Q92" s="112">
        <f t="shared" si="81"/>
        <v>0</v>
      </c>
      <c r="R92" s="112">
        <f t="shared" si="81"/>
        <v>0</v>
      </c>
      <c r="S92" s="45">
        <f t="shared" si="81"/>
        <v>0</v>
      </c>
      <c r="T92" s="45">
        <f t="shared" si="81"/>
        <v>0</v>
      </c>
      <c r="U92" s="112">
        <f t="shared" si="81"/>
        <v>0</v>
      </c>
      <c r="V92" s="75">
        <f t="shared" si="81"/>
        <v>0</v>
      </c>
      <c r="W92" s="46">
        <f t="shared" si="81"/>
        <v>0</v>
      </c>
      <c r="X92" s="53">
        <f t="shared" si="81"/>
        <v>0</v>
      </c>
      <c r="Y92" s="53">
        <f t="shared" si="81"/>
        <v>0</v>
      </c>
      <c r="Z92" s="53">
        <f t="shared" si="81"/>
        <v>0</v>
      </c>
      <c r="AA92" s="53">
        <f t="shared" si="81"/>
        <v>0</v>
      </c>
      <c r="AB92" s="53">
        <f t="shared" si="81"/>
        <v>0</v>
      </c>
      <c r="AC92" s="53">
        <f t="shared" si="81"/>
        <v>0</v>
      </c>
      <c r="AD92" s="53">
        <f t="shared" si="81"/>
        <v>0</v>
      </c>
      <c r="AE92" s="53">
        <f t="shared" si="81"/>
        <v>0</v>
      </c>
      <c r="AF92" s="53"/>
      <c r="AG92" s="53"/>
      <c r="AH92" s="53">
        <f t="shared" ref="AH92:BJ92" si="82">SUM(AH93:AH93)</f>
        <v>0</v>
      </c>
      <c r="AI92" s="54">
        <f t="shared" si="82"/>
        <v>0</v>
      </c>
      <c r="AJ92" s="55">
        <f t="shared" si="82"/>
        <v>0</v>
      </c>
      <c r="AK92" s="55">
        <f t="shared" si="82"/>
        <v>0</v>
      </c>
      <c r="AL92" s="55">
        <f t="shared" si="82"/>
        <v>0</v>
      </c>
      <c r="AM92" s="55">
        <f t="shared" si="82"/>
        <v>0</v>
      </c>
      <c r="AN92" s="55">
        <f t="shared" si="82"/>
        <v>0</v>
      </c>
      <c r="AO92" s="55">
        <f t="shared" si="82"/>
        <v>0</v>
      </c>
      <c r="AP92" s="55">
        <f t="shared" si="82"/>
        <v>0</v>
      </c>
      <c r="AQ92" s="55">
        <f t="shared" si="82"/>
        <v>0</v>
      </c>
      <c r="AR92" s="55">
        <f t="shared" si="82"/>
        <v>0</v>
      </c>
      <c r="AS92" s="55">
        <f t="shared" si="82"/>
        <v>0</v>
      </c>
      <c r="AT92" s="55">
        <f t="shared" si="82"/>
        <v>0</v>
      </c>
      <c r="AU92" s="55">
        <f t="shared" si="82"/>
        <v>0</v>
      </c>
      <c r="AV92" s="55">
        <f t="shared" si="82"/>
        <v>0</v>
      </c>
      <c r="AW92" s="55">
        <f t="shared" si="82"/>
        <v>0</v>
      </c>
      <c r="AX92" s="55">
        <f t="shared" si="82"/>
        <v>0</v>
      </c>
      <c r="AY92" s="55">
        <f t="shared" si="82"/>
        <v>0</v>
      </c>
      <c r="AZ92" s="56">
        <f t="shared" si="82"/>
        <v>0</v>
      </c>
      <c r="BA92" s="55">
        <f t="shared" si="82"/>
        <v>0</v>
      </c>
      <c r="BB92" s="55">
        <f t="shared" si="82"/>
        <v>0</v>
      </c>
      <c r="BC92" s="55">
        <f t="shared" si="82"/>
        <v>0</v>
      </c>
      <c r="BD92" s="55">
        <f t="shared" si="82"/>
        <v>0</v>
      </c>
      <c r="BE92" s="55">
        <f t="shared" si="82"/>
        <v>0</v>
      </c>
      <c r="BF92" s="55">
        <f t="shared" si="82"/>
        <v>0</v>
      </c>
      <c r="BG92" s="55">
        <f t="shared" si="82"/>
        <v>0</v>
      </c>
      <c r="BH92" s="55">
        <f t="shared" si="82"/>
        <v>0</v>
      </c>
      <c r="BI92" s="55">
        <f t="shared" si="82"/>
        <v>0</v>
      </c>
      <c r="BJ92" s="57">
        <f t="shared" si="82"/>
        <v>0</v>
      </c>
      <c r="BK92" s="42">
        <f t="shared" si="62"/>
        <v>0</v>
      </c>
      <c r="BL92" s="42">
        <f t="shared" si="60"/>
        <v>0</v>
      </c>
    </row>
    <row r="93" spans="1:64" s="70" customFormat="1" hidden="1" x14ac:dyDescent="0.25">
      <c r="A93" s="61" t="s">
        <v>914</v>
      </c>
      <c r="B93" s="62">
        <v>0</v>
      </c>
      <c r="C93" s="62">
        <v>0</v>
      </c>
      <c r="D93" s="62">
        <v>0</v>
      </c>
      <c r="E93" s="62">
        <v>0</v>
      </c>
      <c r="F93" s="62">
        <v>0</v>
      </c>
      <c r="G93" s="62">
        <v>0</v>
      </c>
      <c r="H93" s="62">
        <v>0</v>
      </c>
      <c r="I93" s="62">
        <v>0</v>
      </c>
      <c r="J93" s="62">
        <v>0</v>
      </c>
      <c r="K93" s="62">
        <v>0</v>
      </c>
      <c r="L93" s="62">
        <v>0</v>
      </c>
      <c r="M93" s="62">
        <v>0</v>
      </c>
      <c r="N93" s="62">
        <v>0</v>
      </c>
      <c r="O93" s="62">
        <v>0</v>
      </c>
      <c r="P93" s="62">
        <v>0</v>
      </c>
      <c r="Q93" s="62">
        <v>0</v>
      </c>
      <c r="R93" s="62">
        <v>0</v>
      </c>
      <c r="S93" s="62">
        <v>0</v>
      </c>
      <c r="T93" s="62">
        <v>0</v>
      </c>
      <c r="U93" s="62">
        <v>0</v>
      </c>
      <c r="V93" s="118">
        <v>0</v>
      </c>
      <c r="W93" s="63">
        <f>SUM(B93:V93)</f>
        <v>0</v>
      </c>
      <c r="X93" s="64"/>
      <c r="Y93" s="64"/>
      <c r="Z93" s="64"/>
      <c r="AA93" s="64"/>
      <c r="AB93" s="64"/>
      <c r="AC93" s="64"/>
      <c r="AD93" s="64"/>
      <c r="AE93" s="64"/>
      <c r="AF93" s="64"/>
      <c r="AG93" s="64"/>
      <c r="AH93" s="64"/>
      <c r="AI93" s="65">
        <f>SUM(X93:AH93)</f>
        <v>0</v>
      </c>
      <c r="AJ93" s="66"/>
      <c r="AK93" s="66"/>
      <c r="AL93" s="66"/>
      <c r="AM93" s="66"/>
      <c r="AN93" s="66"/>
      <c r="AO93" s="66"/>
      <c r="AP93" s="66"/>
      <c r="AQ93" s="66"/>
      <c r="AR93" s="66"/>
      <c r="AS93" s="66"/>
      <c r="AT93" s="66"/>
      <c r="AU93" s="66"/>
      <c r="AV93" s="66"/>
      <c r="AW93" s="66"/>
      <c r="AX93" s="66"/>
      <c r="AY93" s="66"/>
      <c r="AZ93" s="67"/>
      <c r="BA93" s="66"/>
      <c r="BB93" s="66"/>
      <c r="BC93" s="66"/>
      <c r="BD93" s="66"/>
      <c r="BE93" s="66"/>
      <c r="BF93" s="66"/>
      <c r="BG93" s="66"/>
      <c r="BH93" s="66"/>
      <c r="BI93" s="66"/>
      <c r="BJ93" s="68">
        <f>SUM(BA93:BI93)</f>
        <v>0</v>
      </c>
      <c r="BK93" s="69">
        <f t="shared" si="62"/>
        <v>0</v>
      </c>
      <c r="BL93" s="69">
        <f t="shared" si="60"/>
        <v>0</v>
      </c>
    </row>
    <row r="94" spans="1:64" s="43" customFormat="1" ht="30" x14ac:dyDescent="0.25">
      <c r="A94" s="60" t="s">
        <v>984</v>
      </c>
      <c r="B94" s="45">
        <f t="shared" ref="B94:AE94" si="83">SUM(B95:B95)</f>
        <v>0</v>
      </c>
      <c r="C94" s="45">
        <f t="shared" si="83"/>
        <v>0</v>
      </c>
      <c r="D94" s="45">
        <f t="shared" si="83"/>
        <v>0</v>
      </c>
      <c r="E94" s="45">
        <f t="shared" si="83"/>
        <v>0</v>
      </c>
      <c r="F94" s="45">
        <f t="shared" si="83"/>
        <v>0</v>
      </c>
      <c r="G94" s="45">
        <f t="shared" si="83"/>
        <v>0</v>
      </c>
      <c r="H94" s="45">
        <f t="shared" si="83"/>
        <v>0</v>
      </c>
      <c r="I94" s="45">
        <f t="shared" si="83"/>
        <v>0</v>
      </c>
      <c r="J94" s="45">
        <f t="shared" si="83"/>
        <v>0</v>
      </c>
      <c r="K94" s="112">
        <f t="shared" si="83"/>
        <v>0</v>
      </c>
      <c r="L94" s="112">
        <f t="shared" si="83"/>
        <v>0</v>
      </c>
      <c r="M94" s="112">
        <f t="shared" si="83"/>
        <v>0</v>
      </c>
      <c r="N94" s="112">
        <f t="shared" si="83"/>
        <v>0</v>
      </c>
      <c r="O94" s="112">
        <f t="shared" si="83"/>
        <v>0</v>
      </c>
      <c r="P94" s="112">
        <f t="shared" si="83"/>
        <v>0</v>
      </c>
      <c r="Q94" s="112">
        <f t="shared" si="83"/>
        <v>0</v>
      </c>
      <c r="R94" s="112">
        <f t="shared" si="83"/>
        <v>0</v>
      </c>
      <c r="S94" s="45">
        <f t="shared" si="83"/>
        <v>0</v>
      </c>
      <c r="T94" s="45">
        <f t="shared" si="83"/>
        <v>0</v>
      </c>
      <c r="U94" s="112">
        <f t="shared" si="83"/>
        <v>0</v>
      </c>
      <c r="V94" s="75">
        <f t="shared" si="83"/>
        <v>0</v>
      </c>
      <c r="W94" s="46">
        <f t="shared" si="83"/>
        <v>0</v>
      </c>
      <c r="X94" s="53">
        <f t="shared" si="83"/>
        <v>0</v>
      </c>
      <c r="Y94" s="53">
        <f t="shared" si="83"/>
        <v>8000000</v>
      </c>
      <c r="Z94" s="53">
        <f t="shared" si="83"/>
        <v>0</v>
      </c>
      <c r="AA94" s="53">
        <f t="shared" si="83"/>
        <v>0</v>
      </c>
      <c r="AB94" s="53">
        <f t="shared" si="83"/>
        <v>0</v>
      </c>
      <c r="AC94" s="53">
        <f t="shared" si="83"/>
        <v>0</v>
      </c>
      <c r="AD94" s="53">
        <f t="shared" si="83"/>
        <v>0</v>
      </c>
      <c r="AE94" s="53">
        <f t="shared" si="83"/>
        <v>0</v>
      </c>
      <c r="AF94" s="53"/>
      <c r="AG94" s="53"/>
      <c r="AH94" s="53">
        <f t="shared" ref="AH94:BJ94" si="84">SUM(AH95:AH95)</f>
        <v>0</v>
      </c>
      <c r="AI94" s="54">
        <f t="shared" si="84"/>
        <v>8000000</v>
      </c>
      <c r="AJ94" s="55">
        <f t="shared" si="84"/>
        <v>0</v>
      </c>
      <c r="AK94" s="55">
        <f t="shared" si="84"/>
        <v>0</v>
      </c>
      <c r="AL94" s="55">
        <f t="shared" si="84"/>
        <v>0</v>
      </c>
      <c r="AM94" s="55">
        <f t="shared" si="84"/>
        <v>0</v>
      </c>
      <c r="AN94" s="55">
        <f t="shared" si="84"/>
        <v>0</v>
      </c>
      <c r="AO94" s="55">
        <f t="shared" si="84"/>
        <v>0</v>
      </c>
      <c r="AP94" s="55">
        <f t="shared" si="84"/>
        <v>0</v>
      </c>
      <c r="AQ94" s="55">
        <f t="shared" si="84"/>
        <v>0</v>
      </c>
      <c r="AR94" s="55">
        <f t="shared" si="84"/>
        <v>0</v>
      </c>
      <c r="AS94" s="55">
        <f t="shared" si="84"/>
        <v>0</v>
      </c>
      <c r="AT94" s="55">
        <f t="shared" si="84"/>
        <v>0</v>
      </c>
      <c r="AU94" s="55">
        <f t="shared" si="84"/>
        <v>0</v>
      </c>
      <c r="AV94" s="55">
        <f t="shared" si="84"/>
        <v>0</v>
      </c>
      <c r="AW94" s="55">
        <f t="shared" si="84"/>
        <v>0</v>
      </c>
      <c r="AX94" s="55">
        <f t="shared" si="84"/>
        <v>0</v>
      </c>
      <c r="AY94" s="55">
        <f t="shared" si="84"/>
        <v>0</v>
      </c>
      <c r="AZ94" s="56">
        <f t="shared" si="84"/>
        <v>0</v>
      </c>
      <c r="BA94" s="55">
        <f t="shared" si="84"/>
        <v>0</v>
      </c>
      <c r="BB94" s="55">
        <f t="shared" si="84"/>
        <v>0</v>
      </c>
      <c r="BC94" s="55">
        <f t="shared" si="84"/>
        <v>0</v>
      </c>
      <c r="BD94" s="55">
        <f t="shared" si="84"/>
        <v>0</v>
      </c>
      <c r="BE94" s="55">
        <f t="shared" si="84"/>
        <v>0</v>
      </c>
      <c r="BF94" s="55">
        <f t="shared" si="84"/>
        <v>0</v>
      </c>
      <c r="BG94" s="55">
        <f t="shared" si="84"/>
        <v>0</v>
      </c>
      <c r="BH94" s="55">
        <f t="shared" si="84"/>
        <v>0</v>
      </c>
      <c r="BI94" s="55">
        <f t="shared" si="84"/>
        <v>0</v>
      </c>
      <c r="BJ94" s="57">
        <f t="shared" si="84"/>
        <v>0</v>
      </c>
      <c r="BK94" s="42">
        <f t="shared" si="62"/>
        <v>8000000</v>
      </c>
      <c r="BL94" s="42">
        <f t="shared" si="60"/>
        <v>8000000</v>
      </c>
    </row>
    <row r="95" spans="1:64" s="70" customFormat="1" ht="30" hidden="1" x14ac:dyDescent="0.25">
      <c r="A95" s="61" t="s">
        <v>985</v>
      </c>
      <c r="B95" s="62"/>
      <c r="C95" s="62">
        <v>0</v>
      </c>
      <c r="D95" s="62">
        <v>0</v>
      </c>
      <c r="E95" s="62">
        <v>0</v>
      </c>
      <c r="F95" s="62">
        <v>0</v>
      </c>
      <c r="G95" s="62">
        <v>0</v>
      </c>
      <c r="H95" s="62">
        <v>0</v>
      </c>
      <c r="I95" s="62">
        <v>0</v>
      </c>
      <c r="J95" s="62">
        <v>0</v>
      </c>
      <c r="K95" s="62">
        <v>0</v>
      </c>
      <c r="L95" s="62">
        <v>0</v>
      </c>
      <c r="M95" s="62">
        <v>0</v>
      </c>
      <c r="N95" s="62">
        <v>0</v>
      </c>
      <c r="O95" s="62">
        <v>0</v>
      </c>
      <c r="P95" s="62">
        <v>0</v>
      </c>
      <c r="Q95" s="62">
        <v>0</v>
      </c>
      <c r="R95" s="62"/>
      <c r="S95" s="62">
        <v>0</v>
      </c>
      <c r="T95" s="62">
        <v>0</v>
      </c>
      <c r="U95" s="62">
        <v>0</v>
      </c>
      <c r="V95" s="118">
        <v>0</v>
      </c>
      <c r="W95" s="63">
        <f>SUM(B95:V95)</f>
        <v>0</v>
      </c>
      <c r="X95" s="64"/>
      <c r="Y95" s="64">
        <v>8000000</v>
      </c>
      <c r="Z95" s="64"/>
      <c r="AA95" s="64"/>
      <c r="AB95" s="64"/>
      <c r="AC95" s="64"/>
      <c r="AD95" s="64"/>
      <c r="AE95" s="64"/>
      <c r="AF95" s="64"/>
      <c r="AG95" s="64"/>
      <c r="AH95" s="64"/>
      <c r="AI95" s="65">
        <f>SUM(X95:AH95)</f>
        <v>8000000</v>
      </c>
      <c r="AJ95" s="66"/>
      <c r="AK95" s="66"/>
      <c r="AL95" s="66"/>
      <c r="AM95" s="66"/>
      <c r="AN95" s="66"/>
      <c r="AO95" s="66"/>
      <c r="AP95" s="66"/>
      <c r="AQ95" s="66"/>
      <c r="AR95" s="66"/>
      <c r="AS95" s="66"/>
      <c r="AT95" s="66"/>
      <c r="AU95" s="66"/>
      <c r="AV95" s="66"/>
      <c r="AW95" s="66"/>
      <c r="AX95" s="66"/>
      <c r="AY95" s="66"/>
      <c r="AZ95" s="67"/>
      <c r="BA95" s="66"/>
      <c r="BB95" s="66"/>
      <c r="BC95" s="66"/>
      <c r="BD95" s="66"/>
      <c r="BE95" s="66"/>
      <c r="BF95" s="66"/>
      <c r="BG95" s="66"/>
      <c r="BH95" s="66"/>
      <c r="BI95" s="66"/>
      <c r="BJ95" s="68">
        <f>SUM(BA95:BI95)</f>
        <v>0</v>
      </c>
      <c r="BK95" s="69">
        <f t="shared" si="62"/>
        <v>8000000</v>
      </c>
      <c r="BL95" s="69">
        <f t="shared" si="60"/>
        <v>8000000</v>
      </c>
    </row>
    <row r="96" spans="1:64" s="43" customFormat="1" ht="30" x14ac:dyDescent="0.25">
      <c r="A96" s="60" t="s">
        <v>986</v>
      </c>
      <c r="B96" s="45">
        <f t="shared" ref="B96:AE96" si="85">SUM(B97:B97)</f>
        <v>0</v>
      </c>
      <c r="C96" s="45">
        <f t="shared" si="85"/>
        <v>0</v>
      </c>
      <c r="D96" s="45">
        <f t="shared" si="85"/>
        <v>0</v>
      </c>
      <c r="E96" s="45">
        <f t="shared" si="85"/>
        <v>0</v>
      </c>
      <c r="F96" s="45">
        <f t="shared" si="85"/>
        <v>0</v>
      </c>
      <c r="G96" s="45">
        <f t="shared" si="85"/>
        <v>0</v>
      </c>
      <c r="H96" s="45">
        <f t="shared" si="85"/>
        <v>0</v>
      </c>
      <c r="I96" s="45">
        <f t="shared" si="85"/>
        <v>0</v>
      </c>
      <c r="J96" s="45">
        <f t="shared" si="85"/>
        <v>0</v>
      </c>
      <c r="K96" s="112">
        <f t="shared" si="85"/>
        <v>0</v>
      </c>
      <c r="L96" s="112">
        <f t="shared" si="85"/>
        <v>0</v>
      </c>
      <c r="M96" s="112">
        <f t="shared" si="85"/>
        <v>0</v>
      </c>
      <c r="N96" s="112">
        <f t="shared" si="85"/>
        <v>0</v>
      </c>
      <c r="O96" s="112">
        <f t="shared" si="85"/>
        <v>0</v>
      </c>
      <c r="P96" s="112">
        <f t="shared" si="85"/>
        <v>0</v>
      </c>
      <c r="Q96" s="112">
        <f t="shared" si="85"/>
        <v>0</v>
      </c>
      <c r="R96" s="112">
        <f t="shared" si="85"/>
        <v>0</v>
      </c>
      <c r="S96" s="45">
        <f t="shared" si="85"/>
        <v>0</v>
      </c>
      <c r="T96" s="45">
        <f t="shared" si="85"/>
        <v>0</v>
      </c>
      <c r="U96" s="112">
        <f t="shared" si="85"/>
        <v>0</v>
      </c>
      <c r="V96" s="75">
        <f t="shared" si="85"/>
        <v>0</v>
      </c>
      <c r="W96" s="46">
        <f t="shared" si="85"/>
        <v>0</v>
      </c>
      <c r="X96" s="53">
        <f t="shared" si="85"/>
        <v>0</v>
      </c>
      <c r="Y96" s="53">
        <f t="shared" si="85"/>
        <v>0</v>
      </c>
      <c r="Z96" s="53">
        <f t="shared" si="85"/>
        <v>0</v>
      </c>
      <c r="AA96" s="53">
        <f t="shared" si="85"/>
        <v>0</v>
      </c>
      <c r="AB96" s="53">
        <f t="shared" si="85"/>
        <v>0</v>
      </c>
      <c r="AC96" s="53">
        <f t="shared" si="85"/>
        <v>0</v>
      </c>
      <c r="AD96" s="53">
        <f t="shared" si="85"/>
        <v>0</v>
      </c>
      <c r="AE96" s="53">
        <f t="shared" si="85"/>
        <v>0</v>
      </c>
      <c r="AF96" s="53"/>
      <c r="AG96" s="53"/>
      <c r="AH96" s="53">
        <f t="shared" ref="AH96:BJ96" si="86">SUM(AH97:AH97)</f>
        <v>0</v>
      </c>
      <c r="AI96" s="54">
        <f t="shared" si="86"/>
        <v>0</v>
      </c>
      <c r="AJ96" s="55">
        <f t="shared" si="86"/>
        <v>0</v>
      </c>
      <c r="AK96" s="55">
        <f t="shared" si="86"/>
        <v>0</v>
      </c>
      <c r="AL96" s="55">
        <f t="shared" si="86"/>
        <v>0</v>
      </c>
      <c r="AM96" s="55">
        <f t="shared" si="86"/>
        <v>0</v>
      </c>
      <c r="AN96" s="55">
        <f t="shared" si="86"/>
        <v>0</v>
      </c>
      <c r="AO96" s="55">
        <f t="shared" si="86"/>
        <v>0</v>
      </c>
      <c r="AP96" s="55">
        <f t="shared" si="86"/>
        <v>0</v>
      </c>
      <c r="AQ96" s="55">
        <f t="shared" si="86"/>
        <v>0</v>
      </c>
      <c r="AR96" s="55">
        <f t="shared" si="86"/>
        <v>0</v>
      </c>
      <c r="AS96" s="55">
        <f t="shared" si="86"/>
        <v>0</v>
      </c>
      <c r="AT96" s="55">
        <f t="shared" si="86"/>
        <v>0</v>
      </c>
      <c r="AU96" s="55">
        <f t="shared" si="86"/>
        <v>0</v>
      </c>
      <c r="AV96" s="55">
        <f t="shared" si="86"/>
        <v>0</v>
      </c>
      <c r="AW96" s="55">
        <f t="shared" si="86"/>
        <v>0</v>
      </c>
      <c r="AX96" s="55">
        <f t="shared" si="86"/>
        <v>0</v>
      </c>
      <c r="AY96" s="55">
        <f t="shared" si="86"/>
        <v>0</v>
      </c>
      <c r="AZ96" s="56">
        <f t="shared" si="86"/>
        <v>0</v>
      </c>
      <c r="BA96" s="55">
        <f t="shared" si="86"/>
        <v>0</v>
      </c>
      <c r="BB96" s="55">
        <f t="shared" si="86"/>
        <v>0</v>
      </c>
      <c r="BC96" s="55">
        <f t="shared" si="86"/>
        <v>0</v>
      </c>
      <c r="BD96" s="55">
        <f t="shared" si="86"/>
        <v>0</v>
      </c>
      <c r="BE96" s="55">
        <f t="shared" si="86"/>
        <v>0</v>
      </c>
      <c r="BF96" s="55">
        <f t="shared" si="86"/>
        <v>0</v>
      </c>
      <c r="BG96" s="55">
        <f t="shared" si="86"/>
        <v>0</v>
      </c>
      <c r="BH96" s="55">
        <f t="shared" si="86"/>
        <v>0</v>
      </c>
      <c r="BI96" s="55">
        <f t="shared" si="86"/>
        <v>0</v>
      </c>
      <c r="BJ96" s="57">
        <f t="shared" si="86"/>
        <v>0</v>
      </c>
      <c r="BK96" s="42">
        <f t="shared" si="62"/>
        <v>0</v>
      </c>
      <c r="BL96" s="42">
        <f t="shared" si="60"/>
        <v>0</v>
      </c>
    </row>
    <row r="97" spans="1:92" s="70" customFormat="1" hidden="1" x14ac:dyDescent="0.25">
      <c r="A97" s="61" t="s">
        <v>987</v>
      </c>
      <c r="B97" s="62">
        <v>0</v>
      </c>
      <c r="C97" s="62">
        <v>0</v>
      </c>
      <c r="D97" s="62">
        <v>0</v>
      </c>
      <c r="E97" s="62">
        <v>0</v>
      </c>
      <c r="F97" s="62">
        <v>0</v>
      </c>
      <c r="G97" s="62">
        <v>0</v>
      </c>
      <c r="H97" s="62">
        <v>0</v>
      </c>
      <c r="I97" s="62">
        <v>0</v>
      </c>
      <c r="J97" s="62">
        <v>0</v>
      </c>
      <c r="K97" s="62">
        <v>0</v>
      </c>
      <c r="L97" s="62">
        <v>0</v>
      </c>
      <c r="M97" s="62">
        <v>0</v>
      </c>
      <c r="N97" s="62">
        <v>0</v>
      </c>
      <c r="O97" s="62">
        <v>0</v>
      </c>
      <c r="P97" s="62">
        <v>0</v>
      </c>
      <c r="Q97" s="62">
        <v>0</v>
      </c>
      <c r="R97" s="62">
        <v>0</v>
      </c>
      <c r="S97" s="62">
        <v>0</v>
      </c>
      <c r="T97" s="62">
        <v>0</v>
      </c>
      <c r="U97" s="62">
        <v>0</v>
      </c>
      <c r="V97" s="118">
        <v>0</v>
      </c>
      <c r="W97" s="63">
        <f>SUM(B97:V97)</f>
        <v>0</v>
      </c>
      <c r="X97" s="64"/>
      <c r="Y97" s="64"/>
      <c r="Z97" s="64"/>
      <c r="AA97" s="64"/>
      <c r="AB97" s="64"/>
      <c r="AC97" s="64"/>
      <c r="AD97" s="64"/>
      <c r="AE97" s="64"/>
      <c r="AF97" s="64"/>
      <c r="AG97" s="64"/>
      <c r="AH97" s="64"/>
      <c r="AI97" s="65">
        <f>SUM(X97:AH97)</f>
        <v>0</v>
      </c>
      <c r="AJ97" s="66"/>
      <c r="AK97" s="66"/>
      <c r="AL97" s="66"/>
      <c r="AM97" s="66"/>
      <c r="AN97" s="66"/>
      <c r="AO97" s="66"/>
      <c r="AP97" s="66"/>
      <c r="AQ97" s="66"/>
      <c r="AR97" s="66"/>
      <c r="AS97" s="66"/>
      <c r="AT97" s="66"/>
      <c r="AU97" s="66"/>
      <c r="AV97" s="66"/>
      <c r="AW97" s="66"/>
      <c r="AX97" s="66"/>
      <c r="AY97" s="66"/>
      <c r="AZ97" s="67"/>
      <c r="BA97" s="66"/>
      <c r="BB97" s="66"/>
      <c r="BC97" s="66"/>
      <c r="BD97" s="66"/>
      <c r="BE97" s="66"/>
      <c r="BF97" s="66"/>
      <c r="BG97" s="66"/>
      <c r="BH97" s="66"/>
      <c r="BI97" s="66"/>
      <c r="BJ97" s="68">
        <f>SUM(BA97:BI97)</f>
        <v>0</v>
      </c>
      <c r="BK97" s="69">
        <f t="shared" si="62"/>
        <v>0</v>
      </c>
      <c r="BL97" s="69">
        <f t="shared" si="60"/>
        <v>0</v>
      </c>
    </row>
    <row r="98" spans="1:92" s="43" customFormat="1" ht="30" x14ac:dyDescent="0.25">
      <c r="A98" s="60" t="s">
        <v>988</v>
      </c>
      <c r="B98" s="45">
        <f t="shared" ref="B98:AE98" si="87">SUM(B99:B99)</f>
        <v>0</v>
      </c>
      <c r="C98" s="45">
        <f t="shared" si="87"/>
        <v>0</v>
      </c>
      <c r="D98" s="45">
        <f t="shared" si="87"/>
        <v>0</v>
      </c>
      <c r="E98" s="45">
        <f t="shared" si="87"/>
        <v>0</v>
      </c>
      <c r="F98" s="45">
        <f t="shared" si="87"/>
        <v>0</v>
      </c>
      <c r="G98" s="45">
        <f t="shared" si="87"/>
        <v>0</v>
      </c>
      <c r="H98" s="45">
        <f t="shared" si="87"/>
        <v>0</v>
      </c>
      <c r="I98" s="45">
        <f t="shared" si="87"/>
        <v>0</v>
      </c>
      <c r="J98" s="45">
        <f t="shared" si="87"/>
        <v>0</v>
      </c>
      <c r="K98" s="112">
        <f t="shared" si="87"/>
        <v>0</v>
      </c>
      <c r="L98" s="112">
        <f t="shared" si="87"/>
        <v>0</v>
      </c>
      <c r="M98" s="112">
        <f t="shared" si="87"/>
        <v>0</v>
      </c>
      <c r="N98" s="112">
        <f t="shared" si="87"/>
        <v>0</v>
      </c>
      <c r="O98" s="112">
        <f t="shared" si="87"/>
        <v>0</v>
      </c>
      <c r="P98" s="112">
        <f t="shared" si="87"/>
        <v>0</v>
      </c>
      <c r="Q98" s="112">
        <f t="shared" si="87"/>
        <v>0</v>
      </c>
      <c r="R98" s="112">
        <f t="shared" si="87"/>
        <v>0</v>
      </c>
      <c r="S98" s="45">
        <f t="shared" si="87"/>
        <v>0</v>
      </c>
      <c r="T98" s="45">
        <f t="shared" si="87"/>
        <v>0</v>
      </c>
      <c r="U98" s="112">
        <f t="shared" si="87"/>
        <v>0</v>
      </c>
      <c r="V98" s="75">
        <f t="shared" si="87"/>
        <v>0</v>
      </c>
      <c r="W98" s="46">
        <f t="shared" si="87"/>
        <v>0</v>
      </c>
      <c r="X98" s="53">
        <f t="shared" si="87"/>
        <v>0</v>
      </c>
      <c r="Y98" s="53">
        <f t="shared" si="87"/>
        <v>3531419</v>
      </c>
      <c r="Z98" s="53">
        <f t="shared" si="87"/>
        <v>0</v>
      </c>
      <c r="AA98" s="53">
        <f t="shared" si="87"/>
        <v>0</v>
      </c>
      <c r="AB98" s="53">
        <f t="shared" si="87"/>
        <v>0</v>
      </c>
      <c r="AC98" s="53">
        <f t="shared" si="87"/>
        <v>0</v>
      </c>
      <c r="AD98" s="53">
        <f t="shared" si="87"/>
        <v>0</v>
      </c>
      <c r="AE98" s="53">
        <f t="shared" si="87"/>
        <v>0</v>
      </c>
      <c r="AF98" s="53"/>
      <c r="AG98" s="53"/>
      <c r="AH98" s="53">
        <f t="shared" ref="AH98:BJ98" si="88">SUM(AH99:AH99)</f>
        <v>0</v>
      </c>
      <c r="AI98" s="54">
        <f t="shared" si="88"/>
        <v>3531419</v>
      </c>
      <c r="AJ98" s="55">
        <f t="shared" si="88"/>
        <v>0</v>
      </c>
      <c r="AK98" s="55">
        <f t="shared" si="88"/>
        <v>0</v>
      </c>
      <c r="AL98" s="55">
        <f t="shared" si="88"/>
        <v>0</v>
      </c>
      <c r="AM98" s="55">
        <f t="shared" si="88"/>
        <v>0</v>
      </c>
      <c r="AN98" s="55">
        <f t="shared" si="88"/>
        <v>0</v>
      </c>
      <c r="AO98" s="55">
        <f t="shared" si="88"/>
        <v>0</v>
      </c>
      <c r="AP98" s="55">
        <f t="shared" si="88"/>
        <v>0</v>
      </c>
      <c r="AQ98" s="55">
        <f t="shared" si="88"/>
        <v>0</v>
      </c>
      <c r="AR98" s="55">
        <f t="shared" si="88"/>
        <v>0</v>
      </c>
      <c r="AS98" s="55">
        <f t="shared" si="88"/>
        <v>0</v>
      </c>
      <c r="AT98" s="55">
        <f t="shared" si="88"/>
        <v>0</v>
      </c>
      <c r="AU98" s="55">
        <f t="shared" si="88"/>
        <v>0</v>
      </c>
      <c r="AV98" s="55">
        <f t="shared" si="88"/>
        <v>0</v>
      </c>
      <c r="AW98" s="55">
        <f t="shared" si="88"/>
        <v>0</v>
      </c>
      <c r="AX98" s="55">
        <f t="shared" si="88"/>
        <v>0</v>
      </c>
      <c r="AY98" s="55">
        <f t="shared" si="88"/>
        <v>0</v>
      </c>
      <c r="AZ98" s="56">
        <f t="shared" si="88"/>
        <v>0</v>
      </c>
      <c r="BA98" s="55">
        <f t="shared" si="88"/>
        <v>0</v>
      </c>
      <c r="BB98" s="55">
        <f t="shared" si="88"/>
        <v>0</v>
      </c>
      <c r="BC98" s="55">
        <f t="shared" si="88"/>
        <v>0</v>
      </c>
      <c r="BD98" s="55">
        <f t="shared" si="88"/>
        <v>0</v>
      </c>
      <c r="BE98" s="55">
        <f t="shared" si="88"/>
        <v>0</v>
      </c>
      <c r="BF98" s="55">
        <f t="shared" si="88"/>
        <v>0</v>
      </c>
      <c r="BG98" s="55">
        <f t="shared" si="88"/>
        <v>0</v>
      </c>
      <c r="BH98" s="55">
        <f t="shared" si="88"/>
        <v>0</v>
      </c>
      <c r="BI98" s="55">
        <f t="shared" si="88"/>
        <v>0</v>
      </c>
      <c r="BJ98" s="57">
        <f t="shared" si="88"/>
        <v>0</v>
      </c>
      <c r="BK98" s="42">
        <f t="shared" si="62"/>
        <v>3531419</v>
      </c>
      <c r="BL98" s="42">
        <f t="shared" si="60"/>
        <v>3531419</v>
      </c>
    </row>
    <row r="99" spans="1:92" s="70" customFormat="1" ht="30" hidden="1" x14ac:dyDescent="0.25">
      <c r="A99" s="61" t="s">
        <v>989</v>
      </c>
      <c r="B99" s="62">
        <v>0</v>
      </c>
      <c r="C99" s="62">
        <v>0</v>
      </c>
      <c r="D99" s="62">
        <v>0</v>
      </c>
      <c r="E99" s="62">
        <v>0</v>
      </c>
      <c r="F99" s="62">
        <v>0</v>
      </c>
      <c r="G99" s="62">
        <v>0</v>
      </c>
      <c r="H99" s="62">
        <v>0</v>
      </c>
      <c r="I99" s="62">
        <v>0</v>
      </c>
      <c r="J99" s="62">
        <v>0</v>
      </c>
      <c r="K99" s="62">
        <v>0</v>
      </c>
      <c r="L99" s="62">
        <v>0</v>
      </c>
      <c r="M99" s="62">
        <v>0</v>
      </c>
      <c r="N99" s="62">
        <v>0</v>
      </c>
      <c r="O99" s="62">
        <v>0</v>
      </c>
      <c r="P99" s="62">
        <v>0</v>
      </c>
      <c r="Q99" s="62">
        <v>0</v>
      </c>
      <c r="R99" s="62"/>
      <c r="S99" s="62">
        <v>0</v>
      </c>
      <c r="T99" s="62">
        <v>0</v>
      </c>
      <c r="U99" s="62">
        <v>0</v>
      </c>
      <c r="V99" s="118">
        <v>0</v>
      </c>
      <c r="W99" s="63">
        <f>SUM(B99:V99)</f>
        <v>0</v>
      </c>
      <c r="X99" s="64"/>
      <c r="Y99" s="64">
        <v>3531419</v>
      </c>
      <c r="Z99" s="64"/>
      <c r="AA99" s="64"/>
      <c r="AB99" s="64"/>
      <c r="AC99" s="64"/>
      <c r="AD99" s="64"/>
      <c r="AE99" s="64"/>
      <c r="AF99" s="64"/>
      <c r="AG99" s="64"/>
      <c r="AH99" s="64"/>
      <c r="AI99" s="65">
        <f>SUM(X99:AH99)</f>
        <v>3531419</v>
      </c>
      <c r="AJ99" s="66"/>
      <c r="AK99" s="66"/>
      <c r="AL99" s="66"/>
      <c r="AM99" s="66"/>
      <c r="AN99" s="66"/>
      <c r="AO99" s="66"/>
      <c r="AP99" s="66"/>
      <c r="AQ99" s="66"/>
      <c r="AR99" s="66"/>
      <c r="AS99" s="66"/>
      <c r="AT99" s="66"/>
      <c r="AU99" s="66"/>
      <c r="AV99" s="66"/>
      <c r="AW99" s="66"/>
      <c r="AX99" s="66"/>
      <c r="AY99" s="66"/>
      <c r="AZ99" s="67"/>
      <c r="BA99" s="66"/>
      <c r="BB99" s="66"/>
      <c r="BC99" s="66"/>
      <c r="BD99" s="66"/>
      <c r="BE99" s="66"/>
      <c r="BF99" s="66"/>
      <c r="BG99" s="66"/>
      <c r="BH99" s="66"/>
      <c r="BI99" s="66"/>
      <c r="BJ99" s="68">
        <f>SUM(BA99:BI99)</f>
        <v>0</v>
      </c>
      <c r="BK99" s="69">
        <f t="shared" si="62"/>
        <v>3531419</v>
      </c>
      <c r="BL99" s="69">
        <f t="shared" si="60"/>
        <v>3531419</v>
      </c>
    </row>
    <row r="100" spans="1:92" s="43" customFormat="1" x14ac:dyDescent="0.25">
      <c r="A100" s="92" t="s">
        <v>990</v>
      </c>
      <c r="B100" s="45">
        <f t="shared" ref="B100:W101" si="89">+B101</f>
        <v>0</v>
      </c>
      <c r="C100" s="45">
        <f t="shared" si="89"/>
        <v>0</v>
      </c>
      <c r="D100" s="45">
        <f t="shared" si="89"/>
        <v>0</v>
      </c>
      <c r="E100" s="45">
        <f t="shared" si="89"/>
        <v>0</v>
      </c>
      <c r="F100" s="45">
        <f t="shared" si="89"/>
        <v>0</v>
      </c>
      <c r="G100" s="45">
        <f t="shared" si="89"/>
        <v>127800000</v>
      </c>
      <c r="H100" s="45">
        <f t="shared" si="89"/>
        <v>0</v>
      </c>
      <c r="I100" s="45">
        <f t="shared" si="89"/>
        <v>0</v>
      </c>
      <c r="J100" s="45">
        <f t="shared" si="89"/>
        <v>0</v>
      </c>
      <c r="K100" s="112">
        <f t="shared" si="89"/>
        <v>0</v>
      </c>
      <c r="L100" s="112">
        <f t="shared" si="89"/>
        <v>0</v>
      </c>
      <c r="M100" s="112">
        <f t="shared" si="89"/>
        <v>0</v>
      </c>
      <c r="N100" s="112">
        <f t="shared" si="89"/>
        <v>0</v>
      </c>
      <c r="O100" s="112">
        <f t="shared" si="89"/>
        <v>15100000</v>
      </c>
      <c r="P100" s="112">
        <f t="shared" si="89"/>
        <v>0</v>
      </c>
      <c r="Q100" s="112">
        <f t="shared" si="89"/>
        <v>0</v>
      </c>
      <c r="R100" s="112">
        <f t="shared" si="89"/>
        <v>0</v>
      </c>
      <c r="S100" s="45">
        <f t="shared" si="89"/>
        <v>0</v>
      </c>
      <c r="T100" s="45">
        <f t="shared" si="89"/>
        <v>0</v>
      </c>
      <c r="U100" s="112">
        <f t="shared" si="89"/>
        <v>0</v>
      </c>
      <c r="V100" s="75">
        <f t="shared" si="89"/>
        <v>0</v>
      </c>
      <c r="W100" s="46">
        <f t="shared" si="89"/>
        <v>142900000</v>
      </c>
      <c r="X100" s="53">
        <f t="shared" ref="X100:BJ101" si="90">+X101</f>
        <v>0</v>
      </c>
      <c r="Y100" s="53">
        <f t="shared" si="90"/>
        <v>0</v>
      </c>
      <c r="Z100" s="53">
        <f t="shared" si="90"/>
        <v>11906416</v>
      </c>
      <c r="AA100" s="53">
        <f t="shared" si="90"/>
        <v>0</v>
      </c>
      <c r="AB100" s="53">
        <f t="shared" si="90"/>
        <v>0</v>
      </c>
      <c r="AC100" s="53">
        <f t="shared" si="90"/>
        <v>0</v>
      </c>
      <c r="AD100" s="53">
        <f t="shared" si="90"/>
        <v>0</v>
      </c>
      <c r="AE100" s="53">
        <f t="shared" si="90"/>
        <v>0</v>
      </c>
      <c r="AF100" s="53"/>
      <c r="AG100" s="53"/>
      <c r="AH100" s="53">
        <f t="shared" si="90"/>
        <v>0</v>
      </c>
      <c r="AI100" s="54">
        <f t="shared" si="90"/>
        <v>11906416</v>
      </c>
      <c r="AJ100" s="55">
        <f t="shared" si="90"/>
        <v>0</v>
      </c>
      <c r="AK100" s="55">
        <f t="shared" si="90"/>
        <v>8693642</v>
      </c>
      <c r="AL100" s="55">
        <f t="shared" si="90"/>
        <v>0</v>
      </c>
      <c r="AM100" s="55">
        <f t="shared" si="90"/>
        <v>0</v>
      </c>
      <c r="AN100" s="55">
        <f t="shared" si="90"/>
        <v>0</v>
      </c>
      <c r="AO100" s="55">
        <f t="shared" si="90"/>
        <v>0</v>
      </c>
      <c r="AP100" s="55">
        <f t="shared" si="90"/>
        <v>0</v>
      </c>
      <c r="AQ100" s="55">
        <f t="shared" si="90"/>
        <v>0</v>
      </c>
      <c r="AR100" s="55">
        <f t="shared" si="90"/>
        <v>0</v>
      </c>
      <c r="AS100" s="55">
        <f t="shared" si="90"/>
        <v>0</v>
      </c>
      <c r="AT100" s="55">
        <f t="shared" si="90"/>
        <v>0</v>
      </c>
      <c r="AU100" s="55">
        <f t="shared" si="90"/>
        <v>0</v>
      </c>
      <c r="AV100" s="55">
        <f t="shared" si="90"/>
        <v>0</v>
      </c>
      <c r="AW100" s="55">
        <f t="shared" si="90"/>
        <v>0</v>
      </c>
      <c r="AX100" s="55">
        <f t="shared" si="90"/>
        <v>0</v>
      </c>
      <c r="AY100" s="55">
        <f t="shared" si="90"/>
        <v>0</v>
      </c>
      <c r="AZ100" s="56">
        <f t="shared" si="90"/>
        <v>8693642</v>
      </c>
      <c r="BA100" s="55">
        <f t="shared" si="90"/>
        <v>0</v>
      </c>
      <c r="BB100" s="55">
        <f t="shared" si="90"/>
        <v>0</v>
      </c>
      <c r="BC100" s="55">
        <f t="shared" si="90"/>
        <v>0</v>
      </c>
      <c r="BD100" s="55">
        <f t="shared" si="90"/>
        <v>0</v>
      </c>
      <c r="BE100" s="55">
        <f t="shared" si="90"/>
        <v>0</v>
      </c>
      <c r="BF100" s="55">
        <f t="shared" si="90"/>
        <v>0</v>
      </c>
      <c r="BG100" s="55">
        <f t="shared" si="90"/>
        <v>0</v>
      </c>
      <c r="BH100" s="55">
        <f t="shared" si="90"/>
        <v>0</v>
      </c>
      <c r="BI100" s="55">
        <f t="shared" si="90"/>
        <v>0</v>
      </c>
      <c r="BJ100" s="57">
        <f t="shared" si="90"/>
        <v>0</v>
      </c>
      <c r="BK100" s="42">
        <f t="shared" si="62"/>
        <v>20600058</v>
      </c>
      <c r="BL100" s="42">
        <f t="shared" si="60"/>
        <v>163500058</v>
      </c>
    </row>
    <row r="101" spans="1:92" s="43" customFormat="1" ht="30" x14ac:dyDescent="0.25">
      <c r="A101" s="59" t="s">
        <v>991</v>
      </c>
      <c r="B101" s="45">
        <f t="shared" si="89"/>
        <v>0</v>
      </c>
      <c r="C101" s="45">
        <f t="shared" si="89"/>
        <v>0</v>
      </c>
      <c r="D101" s="45">
        <f t="shared" si="89"/>
        <v>0</v>
      </c>
      <c r="E101" s="45">
        <f t="shared" si="89"/>
        <v>0</v>
      </c>
      <c r="F101" s="45">
        <f t="shared" si="89"/>
        <v>0</v>
      </c>
      <c r="G101" s="45">
        <f t="shared" si="89"/>
        <v>127800000</v>
      </c>
      <c r="H101" s="45">
        <f t="shared" si="89"/>
        <v>0</v>
      </c>
      <c r="I101" s="45">
        <f t="shared" si="89"/>
        <v>0</v>
      </c>
      <c r="J101" s="45">
        <f t="shared" si="89"/>
        <v>0</v>
      </c>
      <c r="K101" s="112">
        <f t="shared" si="89"/>
        <v>0</v>
      </c>
      <c r="L101" s="112">
        <f t="shared" si="89"/>
        <v>0</v>
      </c>
      <c r="M101" s="112">
        <f t="shared" si="89"/>
        <v>0</v>
      </c>
      <c r="N101" s="112">
        <f t="shared" si="89"/>
        <v>0</v>
      </c>
      <c r="O101" s="112">
        <f t="shared" si="89"/>
        <v>15100000</v>
      </c>
      <c r="P101" s="112">
        <f t="shared" si="89"/>
        <v>0</v>
      </c>
      <c r="Q101" s="112">
        <f t="shared" si="89"/>
        <v>0</v>
      </c>
      <c r="R101" s="112">
        <f t="shared" si="89"/>
        <v>0</v>
      </c>
      <c r="S101" s="45">
        <f t="shared" si="89"/>
        <v>0</v>
      </c>
      <c r="T101" s="45">
        <f t="shared" si="89"/>
        <v>0</v>
      </c>
      <c r="U101" s="112">
        <f t="shared" si="89"/>
        <v>0</v>
      </c>
      <c r="V101" s="75">
        <f t="shared" si="89"/>
        <v>0</v>
      </c>
      <c r="W101" s="46">
        <f t="shared" si="89"/>
        <v>142900000</v>
      </c>
      <c r="X101" s="53">
        <f t="shared" si="90"/>
        <v>0</v>
      </c>
      <c r="Y101" s="53">
        <f t="shared" si="90"/>
        <v>0</v>
      </c>
      <c r="Z101" s="53">
        <f t="shared" si="90"/>
        <v>11906416</v>
      </c>
      <c r="AA101" s="53">
        <f t="shared" si="90"/>
        <v>0</v>
      </c>
      <c r="AB101" s="53">
        <f t="shared" si="90"/>
        <v>0</v>
      </c>
      <c r="AC101" s="53">
        <f t="shared" si="90"/>
        <v>0</v>
      </c>
      <c r="AD101" s="53">
        <f t="shared" si="90"/>
        <v>0</v>
      </c>
      <c r="AE101" s="53">
        <f t="shared" si="90"/>
        <v>0</v>
      </c>
      <c r="AF101" s="53"/>
      <c r="AG101" s="53"/>
      <c r="AH101" s="53">
        <f t="shared" si="90"/>
        <v>0</v>
      </c>
      <c r="AI101" s="54">
        <f t="shared" si="90"/>
        <v>11906416</v>
      </c>
      <c r="AJ101" s="55">
        <f t="shared" si="90"/>
        <v>0</v>
      </c>
      <c r="AK101" s="55">
        <f t="shared" si="90"/>
        <v>8693642</v>
      </c>
      <c r="AL101" s="55">
        <f t="shared" si="90"/>
        <v>0</v>
      </c>
      <c r="AM101" s="55">
        <f t="shared" si="90"/>
        <v>0</v>
      </c>
      <c r="AN101" s="55">
        <f t="shared" si="90"/>
        <v>0</v>
      </c>
      <c r="AO101" s="55">
        <f t="shared" si="90"/>
        <v>0</v>
      </c>
      <c r="AP101" s="55">
        <f t="shared" si="90"/>
        <v>0</v>
      </c>
      <c r="AQ101" s="55">
        <f t="shared" si="90"/>
        <v>0</v>
      </c>
      <c r="AR101" s="55">
        <f t="shared" si="90"/>
        <v>0</v>
      </c>
      <c r="AS101" s="55">
        <f t="shared" si="90"/>
        <v>0</v>
      </c>
      <c r="AT101" s="55">
        <f t="shared" si="90"/>
        <v>0</v>
      </c>
      <c r="AU101" s="55">
        <f t="shared" si="90"/>
        <v>0</v>
      </c>
      <c r="AV101" s="55">
        <f t="shared" si="90"/>
        <v>0</v>
      </c>
      <c r="AW101" s="55">
        <f t="shared" si="90"/>
        <v>0</v>
      </c>
      <c r="AX101" s="55">
        <f t="shared" si="90"/>
        <v>0</v>
      </c>
      <c r="AY101" s="55">
        <f t="shared" si="90"/>
        <v>0</v>
      </c>
      <c r="AZ101" s="56">
        <f t="shared" si="90"/>
        <v>8693642</v>
      </c>
      <c r="BA101" s="55">
        <f t="shared" si="90"/>
        <v>0</v>
      </c>
      <c r="BB101" s="55">
        <f t="shared" si="90"/>
        <v>0</v>
      </c>
      <c r="BC101" s="55">
        <f t="shared" si="90"/>
        <v>0</v>
      </c>
      <c r="BD101" s="55">
        <f t="shared" si="90"/>
        <v>0</v>
      </c>
      <c r="BE101" s="55">
        <f t="shared" si="90"/>
        <v>0</v>
      </c>
      <c r="BF101" s="55">
        <f t="shared" si="90"/>
        <v>0</v>
      </c>
      <c r="BG101" s="55">
        <f t="shared" si="90"/>
        <v>0</v>
      </c>
      <c r="BH101" s="55">
        <f t="shared" si="90"/>
        <v>0</v>
      </c>
      <c r="BI101" s="55">
        <f t="shared" si="90"/>
        <v>0</v>
      </c>
      <c r="BJ101" s="57">
        <f t="shared" si="90"/>
        <v>0</v>
      </c>
      <c r="BK101" s="42">
        <f t="shared" si="62"/>
        <v>20600058</v>
      </c>
      <c r="BL101" s="42">
        <f t="shared" si="60"/>
        <v>163500058</v>
      </c>
    </row>
    <row r="102" spans="1:92" s="43" customFormat="1" ht="60" x14ac:dyDescent="0.25">
      <c r="A102" s="72" t="s">
        <v>992</v>
      </c>
      <c r="B102" s="45">
        <f t="shared" ref="B102:AE102" si="91">SUM(B103:B105)</f>
        <v>0</v>
      </c>
      <c r="C102" s="45">
        <f t="shared" si="91"/>
        <v>0</v>
      </c>
      <c r="D102" s="45">
        <f t="shared" si="91"/>
        <v>0</v>
      </c>
      <c r="E102" s="45">
        <f t="shared" si="91"/>
        <v>0</v>
      </c>
      <c r="F102" s="45">
        <f t="shared" si="91"/>
        <v>0</v>
      </c>
      <c r="G102" s="45">
        <f t="shared" si="91"/>
        <v>127800000</v>
      </c>
      <c r="H102" s="45">
        <f t="shared" si="91"/>
        <v>0</v>
      </c>
      <c r="I102" s="45">
        <f t="shared" si="91"/>
        <v>0</v>
      </c>
      <c r="J102" s="45">
        <f t="shared" si="91"/>
        <v>0</v>
      </c>
      <c r="K102" s="112">
        <f t="shared" si="91"/>
        <v>0</v>
      </c>
      <c r="L102" s="112">
        <f t="shared" si="91"/>
        <v>0</v>
      </c>
      <c r="M102" s="112">
        <f t="shared" si="91"/>
        <v>0</v>
      </c>
      <c r="N102" s="112">
        <f t="shared" si="91"/>
        <v>0</v>
      </c>
      <c r="O102" s="112">
        <f t="shared" si="91"/>
        <v>15100000</v>
      </c>
      <c r="P102" s="112">
        <f t="shared" si="91"/>
        <v>0</v>
      </c>
      <c r="Q102" s="112">
        <f t="shared" si="91"/>
        <v>0</v>
      </c>
      <c r="R102" s="112">
        <f t="shared" si="91"/>
        <v>0</v>
      </c>
      <c r="S102" s="45">
        <f t="shared" si="91"/>
        <v>0</v>
      </c>
      <c r="T102" s="45">
        <f t="shared" si="91"/>
        <v>0</v>
      </c>
      <c r="U102" s="112">
        <f t="shared" si="91"/>
        <v>0</v>
      </c>
      <c r="V102" s="75">
        <f t="shared" si="91"/>
        <v>0</v>
      </c>
      <c r="W102" s="46">
        <f t="shared" si="91"/>
        <v>142900000</v>
      </c>
      <c r="X102" s="53">
        <f t="shared" si="91"/>
        <v>0</v>
      </c>
      <c r="Y102" s="53">
        <f t="shared" si="91"/>
        <v>0</v>
      </c>
      <c r="Z102" s="53">
        <f t="shared" si="91"/>
        <v>11906416</v>
      </c>
      <c r="AA102" s="53">
        <f t="shared" si="91"/>
        <v>0</v>
      </c>
      <c r="AB102" s="53">
        <f t="shared" si="91"/>
        <v>0</v>
      </c>
      <c r="AC102" s="53">
        <f t="shared" si="91"/>
        <v>0</v>
      </c>
      <c r="AD102" s="53">
        <f t="shared" si="91"/>
        <v>0</v>
      </c>
      <c r="AE102" s="53">
        <f t="shared" si="91"/>
        <v>0</v>
      </c>
      <c r="AF102" s="53"/>
      <c r="AG102" s="53"/>
      <c r="AH102" s="53">
        <f t="shared" ref="AH102:BJ102" si="92">SUM(AH103:AH105)</f>
        <v>0</v>
      </c>
      <c r="AI102" s="54">
        <f t="shared" si="92"/>
        <v>11906416</v>
      </c>
      <c r="AJ102" s="55">
        <f t="shared" si="92"/>
        <v>0</v>
      </c>
      <c r="AK102" s="55">
        <f t="shared" si="92"/>
        <v>8693642</v>
      </c>
      <c r="AL102" s="55">
        <f t="shared" si="92"/>
        <v>0</v>
      </c>
      <c r="AM102" s="55">
        <f t="shared" si="92"/>
        <v>0</v>
      </c>
      <c r="AN102" s="55">
        <f t="shared" si="92"/>
        <v>0</v>
      </c>
      <c r="AO102" s="55">
        <f t="shared" si="92"/>
        <v>0</v>
      </c>
      <c r="AP102" s="55">
        <f t="shared" si="92"/>
        <v>0</v>
      </c>
      <c r="AQ102" s="55">
        <f t="shared" si="92"/>
        <v>0</v>
      </c>
      <c r="AR102" s="55">
        <f t="shared" si="92"/>
        <v>0</v>
      </c>
      <c r="AS102" s="55">
        <f t="shared" si="92"/>
        <v>0</v>
      </c>
      <c r="AT102" s="55">
        <f t="shared" si="92"/>
        <v>0</v>
      </c>
      <c r="AU102" s="55">
        <f t="shared" si="92"/>
        <v>0</v>
      </c>
      <c r="AV102" s="55">
        <f t="shared" si="92"/>
        <v>0</v>
      </c>
      <c r="AW102" s="55">
        <f t="shared" si="92"/>
        <v>0</v>
      </c>
      <c r="AX102" s="55">
        <f t="shared" si="92"/>
        <v>0</v>
      </c>
      <c r="AY102" s="55">
        <f t="shared" si="92"/>
        <v>0</v>
      </c>
      <c r="AZ102" s="56">
        <f t="shared" si="92"/>
        <v>8693642</v>
      </c>
      <c r="BA102" s="55">
        <f t="shared" si="92"/>
        <v>0</v>
      </c>
      <c r="BB102" s="55">
        <f t="shared" si="92"/>
        <v>0</v>
      </c>
      <c r="BC102" s="55">
        <f t="shared" si="92"/>
        <v>0</v>
      </c>
      <c r="BD102" s="55">
        <f t="shared" si="92"/>
        <v>0</v>
      </c>
      <c r="BE102" s="55">
        <f t="shared" si="92"/>
        <v>0</v>
      </c>
      <c r="BF102" s="55">
        <f t="shared" si="92"/>
        <v>0</v>
      </c>
      <c r="BG102" s="55">
        <f t="shared" si="92"/>
        <v>0</v>
      </c>
      <c r="BH102" s="55">
        <f t="shared" si="92"/>
        <v>0</v>
      </c>
      <c r="BI102" s="55">
        <f t="shared" si="92"/>
        <v>0</v>
      </c>
      <c r="BJ102" s="57">
        <f t="shared" si="92"/>
        <v>0</v>
      </c>
      <c r="BK102" s="42">
        <f t="shared" si="62"/>
        <v>20600058</v>
      </c>
      <c r="BL102" s="42">
        <f t="shared" si="60"/>
        <v>163500058</v>
      </c>
    </row>
    <row r="103" spans="1:92" s="70" customFormat="1" hidden="1" x14ac:dyDescent="0.25">
      <c r="A103" s="61" t="s">
        <v>993</v>
      </c>
      <c r="B103" s="62">
        <v>0</v>
      </c>
      <c r="C103" s="62">
        <v>0</v>
      </c>
      <c r="D103" s="62">
        <v>0</v>
      </c>
      <c r="E103" s="62">
        <v>0</v>
      </c>
      <c r="F103" s="62">
        <v>0</v>
      </c>
      <c r="G103" s="62">
        <v>127800000</v>
      </c>
      <c r="H103" s="62">
        <v>0</v>
      </c>
      <c r="I103" s="62">
        <v>0</v>
      </c>
      <c r="J103" s="62">
        <v>0</v>
      </c>
      <c r="K103" s="62">
        <v>0</v>
      </c>
      <c r="L103" s="62">
        <v>0</v>
      </c>
      <c r="M103" s="62">
        <v>0</v>
      </c>
      <c r="N103" s="62">
        <v>0</v>
      </c>
      <c r="O103" s="62"/>
      <c r="P103" s="62">
        <v>0</v>
      </c>
      <c r="Q103" s="62">
        <v>0</v>
      </c>
      <c r="R103" s="62">
        <v>0</v>
      </c>
      <c r="S103" s="62">
        <v>0</v>
      </c>
      <c r="T103" s="62">
        <v>0</v>
      </c>
      <c r="U103" s="62">
        <v>0</v>
      </c>
      <c r="V103" s="118">
        <v>0</v>
      </c>
      <c r="W103" s="63">
        <f>SUM(B103:V103)</f>
        <v>127800000</v>
      </c>
      <c r="X103" s="64"/>
      <c r="Y103" s="64"/>
      <c r="Z103" s="64"/>
      <c r="AA103" s="64"/>
      <c r="AB103" s="64"/>
      <c r="AC103" s="64"/>
      <c r="AD103" s="64"/>
      <c r="AE103" s="64"/>
      <c r="AF103" s="64"/>
      <c r="AG103" s="64"/>
      <c r="AH103" s="64"/>
      <c r="AI103" s="65">
        <f>SUM(X103:AH103)</f>
        <v>0</v>
      </c>
      <c r="AJ103" s="66"/>
      <c r="AK103" s="66">
        <v>8693642</v>
      </c>
      <c r="AL103" s="66"/>
      <c r="AM103" s="66"/>
      <c r="AN103" s="66"/>
      <c r="AO103" s="66"/>
      <c r="AP103" s="66"/>
      <c r="AQ103" s="66"/>
      <c r="AR103" s="66"/>
      <c r="AS103" s="66"/>
      <c r="AT103" s="66"/>
      <c r="AU103" s="66"/>
      <c r="AV103" s="66"/>
      <c r="AW103" s="66"/>
      <c r="AX103" s="66"/>
      <c r="AY103" s="66"/>
      <c r="AZ103" s="67">
        <f>SUM(AJ103:AY103)</f>
        <v>8693642</v>
      </c>
      <c r="BA103" s="66"/>
      <c r="BB103" s="66"/>
      <c r="BC103" s="66"/>
      <c r="BD103" s="66"/>
      <c r="BE103" s="66"/>
      <c r="BF103" s="66"/>
      <c r="BG103" s="66"/>
      <c r="BH103" s="66"/>
      <c r="BI103" s="66"/>
      <c r="BJ103" s="68">
        <f>SUM(BA103:BI103)</f>
        <v>0</v>
      </c>
      <c r="BK103" s="69">
        <f t="shared" si="62"/>
        <v>8693642</v>
      </c>
      <c r="BL103" s="69">
        <f t="shared" si="60"/>
        <v>136493642</v>
      </c>
    </row>
    <row r="104" spans="1:92" s="70" customFormat="1" ht="45" hidden="1" x14ac:dyDescent="0.25">
      <c r="A104" s="61" t="s">
        <v>994</v>
      </c>
      <c r="B104" s="62">
        <v>0</v>
      </c>
      <c r="C104" s="62">
        <v>0</v>
      </c>
      <c r="D104" s="62">
        <v>0</v>
      </c>
      <c r="E104" s="62">
        <v>0</v>
      </c>
      <c r="F104" s="62">
        <v>0</v>
      </c>
      <c r="G104" s="62">
        <v>0</v>
      </c>
      <c r="H104" s="62">
        <v>0</v>
      </c>
      <c r="I104" s="62">
        <v>0</v>
      </c>
      <c r="J104" s="62">
        <v>0</v>
      </c>
      <c r="K104" s="62">
        <v>0</v>
      </c>
      <c r="L104" s="62">
        <v>0</v>
      </c>
      <c r="M104" s="62">
        <v>0</v>
      </c>
      <c r="N104" s="62">
        <v>0</v>
      </c>
      <c r="O104" s="62">
        <v>0</v>
      </c>
      <c r="P104" s="62">
        <v>0</v>
      </c>
      <c r="Q104" s="62">
        <v>0</v>
      </c>
      <c r="R104" s="62">
        <v>0</v>
      </c>
      <c r="S104" s="62">
        <v>0</v>
      </c>
      <c r="T104" s="62">
        <v>0</v>
      </c>
      <c r="U104" s="62">
        <v>0</v>
      </c>
      <c r="V104" s="118">
        <v>0</v>
      </c>
      <c r="W104" s="63">
        <f>SUM(B104:V104)</f>
        <v>0</v>
      </c>
      <c r="X104" s="64"/>
      <c r="Y104" s="64"/>
      <c r="Z104" s="64"/>
      <c r="AA104" s="64"/>
      <c r="AB104" s="64"/>
      <c r="AC104" s="64"/>
      <c r="AD104" s="64"/>
      <c r="AE104" s="64"/>
      <c r="AF104" s="64"/>
      <c r="AG104" s="64"/>
      <c r="AH104" s="64"/>
      <c r="AI104" s="65">
        <f>SUM(X104:AH104)</f>
        <v>0</v>
      </c>
      <c r="AJ104" s="66"/>
      <c r="AK104" s="66"/>
      <c r="AL104" s="66"/>
      <c r="AM104" s="66"/>
      <c r="AN104" s="66"/>
      <c r="AO104" s="66"/>
      <c r="AP104" s="66"/>
      <c r="AQ104" s="66"/>
      <c r="AR104" s="66"/>
      <c r="AS104" s="66"/>
      <c r="AT104" s="66"/>
      <c r="AU104" s="66"/>
      <c r="AV104" s="66"/>
      <c r="AW104" s="66"/>
      <c r="AX104" s="66"/>
      <c r="AY104" s="66"/>
      <c r="AZ104" s="67"/>
      <c r="BA104" s="66"/>
      <c r="BB104" s="66"/>
      <c r="BC104" s="66"/>
      <c r="BD104" s="66"/>
      <c r="BE104" s="66"/>
      <c r="BF104" s="66"/>
      <c r="BG104" s="66"/>
      <c r="BH104" s="66"/>
      <c r="BI104" s="66"/>
      <c r="BJ104" s="68">
        <f>SUM(BA104:BI104)</f>
        <v>0</v>
      </c>
      <c r="BK104" s="69">
        <f t="shared" si="62"/>
        <v>0</v>
      </c>
      <c r="BL104" s="69">
        <f t="shared" si="60"/>
        <v>0</v>
      </c>
    </row>
    <row r="105" spans="1:92" s="70" customFormat="1" ht="30" hidden="1" x14ac:dyDescent="0.25">
      <c r="A105" s="61" t="s">
        <v>995</v>
      </c>
      <c r="B105" s="62">
        <v>0</v>
      </c>
      <c r="C105" s="62">
        <v>0</v>
      </c>
      <c r="D105" s="62">
        <v>0</v>
      </c>
      <c r="E105" s="62">
        <v>0</v>
      </c>
      <c r="F105" s="62">
        <v>0</v>
      </c>
      <c r="G105" s="62">
        <v>0</v>
      </c>
      <c r="H105" s="62">
        <v>0</v>
      </c>
      <c r="I105" s="62">
        <v>0</v>
      </c>
      <c r="J105" s="62">
        <v>0</v>
      </c>
      <c r="K105" s="62">
        <v>0</v>
      </c>
      <c r="L105" s="62">
        <v>0</v>
      </c>
      <c r="M105" s="62">
        <v>0</v>
      </c>
      <c r="N105" s="62">
        <v>0</v>
      </c>
      <c r="O105" s="62">
        <v>15100000</v>
      </c>
      <c r="P105" s="62">
        <v>0</v>
      </c>
      <c r="Q105" s="62">
        <v>0</v>
      </c>
      <c r="R105" s="62">
        <v>0</v>
      </c>
      <c r="S105" s="62">
        <v>0</v>
      </c>
      <c r="T105" s="62">
        <v>0</v>
      </c>
      <c r="U105" s="62">
        <v>0</v>
      </c>
      <c r="V105" s="118">
        <v>0</v>
      </c>
      <c r="W105" s="63">
        <f>SUM(B105:V105)</f>
        <v>15100000</v>
      </c>
      <c r="X105" s="64"/>
      <c r="Y105" s="64"/>
      <c r="Z105" s="64">
        <v>11906416</v>
      </c>
      <c r="AA105" s="64"/>
      <c r="AB105" s="64"/>
      <c r="AC105" s="64"/>
      <c r="AD105" s="64"/>
      <c r="AE105" s="64"/>
      <c r="AF105" s="64"/>
      <c r="AG105" s="64"/>
      <c r="AH105" s="64"/>
      <c r="AI105" s="65">
        <f>SUM(X105:AH105)</f>
        <v>11906416</v>
      </c>
      <c r="AJ105" s="66"/>
      <c r="AK105" s="66"/>
      <c r="AL105" s="66"/>
      <c r="AM105" s="66"/>
      <c r="AN105" s="66"/>
      <c r="AO105" s="66"/>
      <c r="AP105" s="66"/>
      <c r="AQ105" s="66"/>
      <c r="AR105" s="66"/>
      <c r="AS105" s="66"/>
      <c r="AT105" s="66"/>
      <c r="AU105" s="66"/>
      <c r="AV105" s="66"/>
      <c r="AW105" s="66"/>
      <c r="AX105" s="66"/>
      <c r="AY105" s="66"/>
      <c r="AZ105" s="67"/>
      <c r="BA105" s="66"/>
      <c r="BB105" s="66"/>
      <c r="BC105" s="66"/>
      <c r="BD105" s="66"/>
      <c r="BE105" s="66"/>
      <c r="BF105" s="66"/>
      <c r="BG105" s="66"/>
      <c r="BH105" s="66"/>
      <c r="BI105" s="66"/>
      <c r="BJ105" s="68">
        <f>SUM(BA105:BI105)</f>
        <v>0</v>
      </c>
      <c r="BK105" s="69">
        <f t="shared" si="62"/>
        <v>11906416</v>
      </c>
      <c r="BL105" s="69">
        <f t="shared" si="60"/>
        <v>27006416</v>
      </c>
    </row>
    <row r="106" spans="1:92" s="43" customFormat="1" x14ac:dyDescent="0.25">
      <c r="A106" s="58" t="s">
        <v>996</v>
      </c>
      <c r="B106" s="45">
        <f t="shared" ref="B106:AE106" si="93">+B107+B111+B118</f>
        <v>0</v>
      </c>
      <c r="C106" s="45">
        <f t="shared" si="93"/>
        <v>0</v>
      </c>
      <c r="D106" s="45">
        <f t="shared" si="93"/>
        <v>0</v>
      </c>
      <c r="E106" s="45">
        <f t="shared" si="93"/>
        <v>0</v>
      </c>
      <c r="F106" s="45">
        <f t="shared" si="93"/>
        <v>0</v>
      </c>
      <c r="G106" s="45">
        <f t="shared" si="93"/>
        <v>0</v>
      </c>
      <c r="H106" s="45">
        <f t="shared" si="93"/>
        <v>357248117</v>
      </c>
      <c r="I106" s="45">
        <f t="shared" si="93"/>
        <v>0</v>
      </c>
      <c r="J106" s="45">
        <f t="shared" si="93"/>
        <v>0</v>
      </c>
      <c r="K106" s="112">
        <f t="shared" si="93"/>
        <v>0</v>
      </c>
      <c r="L106" s="112">
        <f t="shared" si="93"/>
        <v>0</v>
      </c>
      <c r="M106" s="112">
        <f t="shared" si="93"/>
        <v>0</v>
      </c>
      <c r="N106" s="112">
        <f t="shared" si="93"/>
        <v>288832601.17000002</v>
      </c>
      <c r="O106" s="112">
        <f t="shared" si="93"/>
        <v>0</v>
      </c>
      <c r="P106" s="112">
        <f t="shared" si="93"/>
        <v>0</v>
      </c>
      <c r="Q106" s="112">
        <f t="shared" si="93"/>
        <v>0</v>
      </c>
      <c r="R106" s="112">
        <f t="shared" si="93"/>
        <v>0</v>
      </c>
      <c r="S106" s="45">
        <f t="shared" si="93"/>
        <v>1000000</v>
      </c>
      <c r="T106" s="45">
        <f t="shared" si="93"/>
        <v>0</v>
      </c>
      <c r="U106" s="112">
        <f t="shared" si="93"/>
        <v>0</v>
      </c>
      <c r="V106" s="75">
        <f t="shared" si="93"/>
        <v>0</v>
      </c>
      <c r="W106" s="46">
        <f t="shared" si="93"/>
        <v>647080718.17000008</v>
      </c>
      <c r="X106" s="53">
        <f t="shared" si="93"/>
        <v>0</v>
      </c>
      <c r="Y106" s="53">
        <f t="shared" si="93"/>
        <v>20000000</v>
      </c>
      <c r="Z106" s="53">
        <f t="shared" si="93"/>
        <v>0</v>
      </c>
      <c r="AA106" s="53">
        <f t="shared" si="93"/>
        <v>0</v>
      </c>
      <c r="AB106" s="53">
        <f t="shared" si="93"/>
        <v>0</v>
      </c>
      <c r="AC106" s="53">
        <f t="shared" si="93"/>
        <v>86000000</v>
      </c>
      <c r="AD106" s="53">
        <f t="shared" si="93"/>
        <v>287501732</v>
      </c>
      <c r="AE106" s="53">
        <f t="shared" si="93"/>
        <v>0</v>
      </c>
      <c r="AF106" s="53"/>
      <c r="AG106" s="53"/>
      <c r="AH106" s="53">
        <f t="shared" ref="AH106:BJ106" si="94">+AH107+AH111+AH118</f>
        <v>0</v>
      </c>
      <c r="AI106" s="54">
        <f t="shared" si="94"/>
        <v>393501732</v>
      </c>
      <c r="AJ106" s="55">
        <f t="shared" si="94"/>
        <v>0</v>
      </c>
      <c r="AK106" s="55">
        <f t="shared" si="94"/>
        <v>0</v>
      </c>
      <c r="AL106" s="55">
        <f t="shared" si="94"/>
        <v>0</v>
      </c>
      <c r="AM106" s="55">
        <f t="shared" si="94"/>
        <v>0</v>
      </c>
      <c r="AN106" s="55">
        <f t="shared" si="94"/>
        <v>0</v>
      </c>
      <c r="AO106" s="55">
        <f t="shared" si="94"/>
        <v>0</v>
      </c>
      <c r="AP106" s="55">
        <f t="shared" si="94"/>
        <v>0</v>
      </c>
      <c r="AQ106" s="55">
        <f t="shared" si="94"/>
        <v>0</v>
      </c>
      <c r="AR106" s="55">
        <f t="shared" si="94"/>
        <v>0</v>
      </c>
      <c r="AS106" s="55">
        <f t="shared" si="94"/>
        <v>0</v>
      </c>
      <c r="AT106" s="55">
        <f t="shared" si="94"/>
        <v>3787453</v>
      </c>
      <c r="AU106" s="55">
        <f t="shared" si="94"/>
        <v>0</v>
      </c>
      <c r="AV106" s="55">
        <f t="shared" si="94"/>
        <v>7291121.4500000002</v>
      </c>
      <c r="AW106" s="55">
        <f t="shared" si="94"/>
        <v>0</v>
      </c>
      <c r="AX106" s="55">
        <f t="shared" si="94"/>
        <v>0</v>
      </c>
      <c r="AY106" s="55">
        <f t="shared" si="94"/>
        <v>0</v>
      </c>
      <c r="AZ106" s="56">
        <f t="shared" si="94"/>
        <v>11078574.449999999</v>
      </c>
      <c r="BA106" s="55">
        <f t="shared" si="94"/>
        <v>2757027.36</v>
      </c>
      <c r="BB106" s="55">
        <f t="shared" si="94"/>
        <v>0</v>
      </c>
      <c r="BC106" s="55">
        <f t="shared" si="94"/>
        <v>0</v>
      </c>
      <c r="BD106" s="55">
        <f t="shared" si="94"/>
        <v>2502919.27</v>
      </c>
      <c r="BE106" s="55">
        <f t="shared" si="94"/>
        <v>0</v>
      </c>
      <c r="BF106" s="55">
        <f t="shared" si="94"/>
        <v>0</v>
      </c>
      <c r="BG106" s="55">
        <f t="shared" si="94"/>
        <v>3321227</v>
      </c>
      <c r="BH106" s="55">
        <f t="shared" si="94"/>
        <v>0</v>
      </c>
      <c r="BI106" s="55">
        <f t="shared" si="94"/>
        <v>0</v>
      </c>
      <c r="BJ106" s="57">
        <f t="shared" si="94"/>
        <v>8581173.629999999</v>
      </c>
      <c r="BK106" s="42">
        <f t="shared" si="62"/>
        <v>413161480.07999998</v>
      </c>
      <c r="BL106" s="42">
        <f t="shared" si="60"/>
        <v>1060242198.2500001</v>
      </c>
      <c r="BM106" s="93"/>
      <c r="BN106" s="93"/>
      <c r="BO106" s="93"/>
      <c r="BP106" s="93"/>
      <c r="BQ106" s="93"/>
      <c r="BR106" s="93"/>
      <c r="BS106" s="93"/>
      <c r="BT106" s="93"/>
      <c r="BU106" s="93"/>
      <c r="BV106" s="93"/>
      <c r="BW106" s="93"/>
      <c r="BX106" s="93"/>
      <c r="BY106" s="93"/>
      <c r="BZ106" s="93"/>
      <c r="CA106" s="93"/>
      <c r="CB106" s="93"/>
      <c r="CC106" s="93"/>
      <c r="CD106" s="93"/>
      <c r="CE106" s="93"/>
      <c r="CF106" s="93"/>
      <c r="CG106" s="93"/>
      <c r="CH106" s="93"/>
      <c r="CI106" s="93"/>
      <c r="CJ106" s="93"/>
      <c r="CK106" s="93"/>
      <c r="CL106" s="93"/>
      <c r="CM106" s="93"/>
      <c r="CN106" s="93"/>
    </row>
    <row r="107" spans="1:92" s="43" customFormat="1" ht="30" x14ac:dyDescent="0.25">
      <c r="A107" s="59" t="s">
        <v>997</v>
      </c>
      <c r="B107" s="45">
        <f t="shared" ref="B107:BJ107" si="95">+B108</f>
        <v>0</v>
      </c>
      <c r="C107" s="45">
        <f t="shared" si="95"/>
        <v>0</v>
      </c>
      <c r="D107" s="45">
        <f t="shared" si="95"/>
        <v>0</v>
      </c>
      <c r="E107" s="45">
        <f t="shared" si="95"/>
        <v>0</v>
      </c>
      <c r="F107" s="45">
        <f t="shared" si="95"/>
        <v>0</v>
      </c>
      <c r="G107" s="45">
        <f t="shared" si="95"/>
        <v>0</v>
      </c>
      <c r="H107" s="45">
        <f t="shared" si="95"/>
        <v>357248117</v>
      </c>
      <c r="I107" s="45">
        <f t="shared" si="95"/>
        <v>0</v>
      </c>
      <c r="J107" s="45">
        <f t="shared" si="95"/>
        <v>0</v>
      </c>
      <c r="K107" s="112">
        <f t="shared" si="95"/>
        <v>0</v>
      </c>
      <c r="L107" s="112">
        <f t="shared" si="95"/>
        <v>0</v>
      </c>
      <c r="M107" s="112">
        <f t="shared" si="95"/>
        <v>0</v>
      </c>
      <c r="N107" s="112">
        <f t="shared" si="95"/>
        <v>0</v>
      </c>
      <c r="O107" s="112">
        <f t="shared" si="95"/>
        <v>0</v>
      </c>
      <c r="P107" s="112">
        <f t="shared" si="95"/>
        <v>0</v>
      </c>
      <c r="Q107" s="112">
        <f t="shared" si="95"/>
        <v>0</v>
      </c>
      <c r="R107" s="112">
        <f t="shared" si="95"/>
        <v>0</v>
      </c>
      <c r="S107" s="45">
        <f t="shared" si="95"/>
        <v>1000000</v>
      </c>
      <c r="T107" s="45">
        <f t="shared" si="95"/>
        <v>0</v>
      </c>
      <c r="U107" s="112">
        <f t="shared" si="95"/>
        <v>0</v>
      </c>
      <c r="V107" s="75">
        <f t="shared" si="95"/>
        <v>0</v>
      </c>
      <c r="W107" s="46">
        <f t="shared" si="95"/>
        <v>358248117</v>
      </c>
      <c r="X107" s="53">
        <f t="shared" si="95"/>
        <v>0</v>
      </c>
      <c r="Y107" s="53">
        <f t="shared" si="95"/>
        <v>20000000</v>
      </c>
      <c r="Z107" s="53">
        <f t="shared" si="95"/>
        <v>0</v>
      </c>
      <c r="AA107" s="53">
        <f t="shared" si="95"/>
        <v>0</v>
      </c>
      <c r="AB107" s="53">
        <f t="shared" si="95"/>
        <v>0</v>
      </c>
      <c r="AC107" s="53">
        <f t="shared" si="95"/>
        <v>0</v>
      </c>
      <c r="AD107" s="53">
        <f t="shared" si="95"/>
        <v>0</v>
      </c>
      <c r="AE107" s="53">
        <f t="shared" si="95"/>
        <v>0</v>
      </c>
      <c r="AF107" s="53"/>
      <c r="AG107" s="53"/>
      <c r="AH107" s="53">
        <f t="shared" si="95"/>
        <v>0</v>
      </c>
      <c r="AI107" s="54">
        <f t="shared" si="95"/>
        <v>20000000</v>
      </c>
      <c r="AJ107" s="55">
        <f t="shared" si="95"/>
        <v>0</v>
      </c>
      <c r="AK107" s="55">
        <f t="shared" si="95"/>
        <v>0</v>
      </c>
      <c r="AL107" s="55">
        <f t="shared" si="95"/>
        <v>0</v>
      </c>
      <c r="AM107" s="55">
        <f t="shared" si="95"/>
        <v>0</v>
      </c>
      <c r="AN107" s="55">
        <f t="shared" si="95"/>
        <v>0</v>
      </c>
      <c r="AO107" s="55">
        <f t="shared" si="95"/>
        <v>0</v>
      </c>
      <c r="AP107" s="55">
        <f t="shared" si="95"/>
        <v>0</v>
      </c>
      <c r="AQ107" s="55">
        <f t="shared" si="95"/>
        <v>0</v>
      </c>
      <c r="AR107" s="55">
        <f t="shared" si="95"/>
        <v>0</v>
      </c>
      <c r="AS107" s="55">
        <f t="shared" si="95"/>
        <v>0</v>
      </c>
      <c r="AT107" s="55">
        <f t="shared" si="95"/>
        <v>3787453</v>
      </c>
      <c r="AU107" s="55">
        <f t="shared" si="95"/>
        <v>0</v>
      </c>
      <c r="AV107" s="55">
        <f>+AV108</f>
        <v>0</v>
      </c>
      <c r="AW107" s="55">
        <f>+AW108</f>
        <v>0</v>
      </c>
      <c r="AX107" s="55">
        <f>+AX108</f>
        <v>0</v>
      </c>
      <c r="AY107" s="55">
        <f>+AY108</f>
        <v>0</v>
      </c>
      <c r="AZ107" s="56">
        <f>+AZ108</f>
        <v>3787453</v>
      </c>
      <c r="BA107" s="55">
        <f t="shared" si="95"/>
        <v>2757027.36</v>
      </c>
      <c r="BB107" s="55">
        <f t="shared" si="95"/>
        <v>0</v>
      </c>
      <c r="BC107" s="55">
        <f t="shared" si="95"/>
        <v>0</v>
      </c>
      <c r="BD107" s="55">
        <f t="shared" si="95"/>
        <v>0</v>
      </c>
      <c r="BE107" s="55">
        <f t="shared" si="95"/>
        <v>0</v>
      </c>
      <c r="BF107" s="55">
        <f t="shared" si="95"/>
        <v>0</v>
      </c>
      <c r="BG107" s="55">
        <f t="shared" si="95"/>
        <v>0</v>
      </c>
      <c r="BH107" s="55">
        <f t="shared" si="95"/>
        <v>0</v>
      </c>
      <c r="BI107" s="55">
        <f t="shared" si="95"/>
        <v>0</v>
      </c>
      <c r="BJ107" s="57">
        <f t="shared" si="95"/>
        <v>2757027.36</v>
      </c>
      <c r="BK107" s="42">
        <f t="shared" si="62"/>
        <v>26544480.359999999</v>
      </c>
      <c r="BL107" s="42">
        <f t="shared" si="60"/>
        <v>384792597.36000001</v>
      </c>
    </row>
    <row r="108" spans="1:92" s="43" customFormat="1" ht="30" x14ac:dyDescent="0.25">
      <c r="A108" s="60" t="s">
        <v>998</v>
      </c>
      <c r="B108" s="45">
        <f t="shared" ref="B108:AE108" si="96">SUM(B109:B110)</f>
        <v>0</v>
      </c>
      <c r="C108" s="45">
        <f t="shared" si="96"/>
        <v>0</v>
      </c>
      <c r="D108" s="45">
        <f t="shared" si="96"/>
        <v>0</v>
      </c>
      <c r="E108" s="45">
        <f t="shared" si="96"/>
        <v>0</v>
      </c>
      <c r="F108" s="45">
        <f t="shared" si="96"/>
        <v>0</v>
      </c>
      <c r="G108" s="45">
        <f t="shared" si="96"/>
        <v>0</v>
      </c>
      <c r="H108" s="45">
        <f t="shared" si="96"/>
        <v>357248117</v>
      </c>
      <c r="I108" s="45">
        <f t="shared" si="96"/>
        <v>0</v>
      </c>
      <c r="J108" s="45">
        <f t="shared" si="96"/>
        <v>0</v>
      </c>
      <c r="K108" s="112">
        <f t="shared" si="96"/>
        <v>0</v>
      </c>
      <c r="L108" s="112">
        <f t="shared" si="96"/>
        <v>0</v>
      </c>
      <c r="M108" s="112">
        <f t="shared" si="96"/>
        <v>0</v>
      </c>
      <c r="N108" s="112">
        <f t="shared" si="96"/>
        <v>0</v>
      </c>
      <c r="O108" s="112">
        <f t="shared" si="96"/>
        <v>0</v>
      </c>
      <c r="P108" s="112">
        <f t="shared" si="96"/>
        <v>0</v>
      </c>
      <c r="Q108" s="112">
        <f t="shared" si="96"/>
        <v>0</v>
      </c>
      <c r="R108" s="112">
        <f t="shared" si="96"/>
        <v>0</v>
      </c>
      <c r="S108" s="45">
        <f t="shared" si="96"/>
        <v>1000000</v>
      </c>
      <c r="T108" s="45">
        <f t="shared" si="96"/>
        <v>0</v>
      </c>
      <c r="U108" s="112">
        <f t="shared" si="96"/>
        <v>0</v>
      </c>
      <c r="V108" s="75">
        <f t="shared" si="96"/>
        <v>0</v>
      </c>
      <c r="W108" s="46">
        <f t="shared" si="96"/>
        <v>358248117</v>
      </c>
      <c r="X108" s="53">
        <f t="shared" si="96"/>
        <v>0</v>
      </c>
      <c r="Y108" s="53">
        <f t="shared" si="96"/>
        <v>20000000</v>
      </c>
      <c r="Z108" s="53">
        <f t="shared" si="96"/>
        <v>0</v>
      </c>
      <c r="AA108" s="53">
        <f t="shared" si="96"/>
        <v>0</v>
      </c>
      <c r="AB108" s="53">
        <f t="shared" si="96"/>
        <v>0</v>
      </c>
      <c r="AC108" s="53">
        <f t="shared" si="96"/>
        <v>0</v>
      </c>
      <c r="AD108" s="53">
        <f t="shared" si="96"/>
        <v>0</v>
      </c>
      <c r="AE108" s="53">
        <f t="shared" si="96"/>
        <v>0</v>
      </c>
      <c r="AF108" s="53"/>
      <c r="AG108" s="53"/>
      <c r="AH108" s="53">
        <f t="shared" ref="AH108:BJ108" si="97">SUM(AH109:AH110)</f>
        <v>0</v>
      </c>
      <c r="AI108" s="54">
        <f t="shared" si="97"/>
        <v>20000000</v>
      </c>
      <c r="AJ108" s="55">
        <f t="shared" si="97"/>
        <v>0</v>
      </c>
      <c r="AK108" s="55">
        <f t="shared" si="97"/>
        <v>0</v>
      </c>
      <c r="AL108" s="55">
        <f t="shared" si="97"/>
        <v>0</v>
      </c>
      <c r="AM108" s="55">
        <f t="shared" si="97"/>
        <v>0</v>
      </c>
      <c r="AN108" s="55">
        <f t="shared" si="97"/>
        <v>0</v>
      </c>
      <c r="AO108" s="55">
        <f t="shared" si="97"/>
        <v>0</v>
      </c>
      <c r="AP108" s="55">
        <f t="shared" si="97"/>
        <v>0</v>
      </c>
      <c r="AQ108" s="55">
        <f t="shared" si="97"/>
        <v>0</v>
      </c>
      <c r="AR108" s="55">
        <f t="shared" si="97"/>
        <v>0</v>
      </c>
      <c r="AS108" s="55">
        <f t="shared" si="97"/>
        <v>0</v>
      </c>
      <c r="AT108" s="55">
        <f t="shared" si="97"/>
        <v>3787453</v>
      </c>
      <c r="AU108" s="55">
        <f t="shared" si="97"/>
        <v>0</v>
      </c>
      <c r="AV108" s="55">
        <f t="shared" si="97"/>
        <v>0</v>
      </c>
      <c r="AW108" s="55">
        <f t="shared" si="97"/>
        <v>0</v>
      </c>
      <c r="AX108" s="55">
        <f t="shared" si="97"/>
        <v>0</v>
      </c>
      <c r="AY108" s="55">
        <f t="shared" si="97"/>
        <v>0</v>
      </c>
      <c r="AZ108" s="56">
        <f t="shared" si="97"/>
        <v>3787453</v>
      </c>
      <c r="BA108" s="55">
        <f t="shared" si="97"/>
        <v>2757027.36</v>
      </c>
      <c r="BB108" s="55">
        <f t="shared" si="97"/>
        <v>0</v>
      </c>
      <c r="BC108" s="55">
        <f t="shared" si="97"/>
        <v>0</v>
      </c>
      <c r="BD108" s="55">
        <f t="shared" si="97"/>
        <v>0</v>
      </c>
      <c r="BE108" s="55">
        <f t="shared" si="97"/>
        <v>0</v>
      </c>
      <c r="BF108" s="55">
        <f t="shared" si="97"/>
        <v>0</v>
      </c>
      <c r="BG108" s="55">
        <f t="shared" si="97"/>
        <v>0</v>
      </c>
      <c r="BH108" s="55">
        <f t="shared" si="97"/>
        <v>0</v>
      </c>
      <c r="BI108" s="55">
        <f t="shared" si="97"/>
        <v>0</v>
      </c>
      <c r="BJ108" s="57">
        <f t="shared" si="97"/>
        <v>2757027.36</v>
      </c>
      <c r="BK108" s="42">
        <f t="shared" si="62"/>
        <v>26544480.359999999</v>
      </c>
      <c r="BL108" s="42">
        <f t="shared" si="60"/>
        <v>384792597.36000001</v>
      </c>
    </row>
    <row r="109" spans="1:92" s="94" customFormat="1" ht="30" hidden="1" x14ac:dyDescent="0.25">
      <c r="A109" s="61" t="s">
        <v>999</v>
      </c>
      <c r="B109" s="62">
        <v>0</v>
      </c>
      <c r="C109" s="62">
        <v>0</v>
      </c>
      <c r="D109" s="62">
        <v>0</v>
      </c>
      <c r="E109" s="62">
        <v>0</v>
      </c>
      <c r="F109" s="62">
        <v>0</v>
      </c>
      <c r="G109" s="62">
        <v>0</v>
      </c>
      <c r="H109" s="62">
        <v>357248117</v>
      </c>
      <c r="I109" s="62">
        <v>0</v>
      </c>
      <c r="J109" s="62">
        <v>0</v>
      </c>
      <c r="K109" s="62">
        <v>0</v>
      </c>
      <c r="L109" s="62">
        <v>0</v>
      </c>
      <c r="M109" s="62">
        <v>0</v>
      </c>
      <c r="N109" s="62">
        <v>0</v>
      </c>
      <c r="O109" s="62">
        <v>0</v>
      </c>
      <c r="P109" s="62">
        <v>0</v>
      </c>
      <c r="Q109" s="62">
        <v>0</v>
      </c>
      <c r="R109" s="62">
        <v>0</v>
      </c>
      <c r="S109" s="62">
        <v>0</v>
      </c>
      <c r="T109" s="62">
        <v>0</v>
      </c>
      <c r="U109" s="62">
        <v>0</v>
      </c>
      <c r="V109" s="118">
        <v>0</v>
      </c>
      <c r="W109" s="63">
        <f>SUM(B109:V109)</f>
        <v>357248117</v>
      </c>
      <c r="X109" s="64"/>
      <c r="Y109" s="64"/>
      <c r="Z109" s="64"/>
      <c r="AA109" s="64"/>
      <c r="AB109" s="64"/>
      <c r="AC109" s="64"/>
      <c r="AD109" s="64"/>
      <c r="AE109" s="64"/>
      <c r="AF109" s="64"/>
      <c r="AG109" s="64"/>
      <c r="AH109" s="64"/>
      <c r="AI109" s="65">
        <f>SUM(X109:AH109)</f>
        <v>0</v>
      </c>
      <c r="AJ109" s="66"/>
      <c r="AK109" s="66"/>
      <c r="AL109" s="66"/>
      <c r="AM109" s="66"/>
      <c r="AN109" s="66"/>
      <c r="AO109" s="66"/>
      <c r="AP109" s="66"/>
      <c r="AQ109" s="66"/>
      <c r="AR109" s="66"/>
      <c r="AS109" s="66"/>
      <c r="AT109" s="66"/>
      <c r="AU109" s="66"/>
      <c r="AV109" s="66"/>
      <c r="AW109" s="66"/>
      <c r="AX109" s="66"/>
      <c r="AY109" s="66"/>
      <c r="AZ109" s="67"/>
      <c r="BA109" s="66"/>
      <c r="BB109" s="66"/>
      <c r="BC109" s="66"/>
      <c r="BD109" s="66"/>
      <c r="BE109" s="66"/>
      <c r="BF109" s="66"/>
      <c r="BG109" s="66"/>
      <c r="BH109" s="66"/>
      <c r="BI109" s="66"/>
      <c r="BJ109" s="68">
        <f>SUM(BA109:BI109)</f>
        <v>0</v>
      </c>
      <c r="BK109" s="69">
        <f t="shared" si="62"/>
        <v>0</v>
      </c>
      <c r="BL109" s="69">
        <f t="shared" si="60"/>
        <v>357248117</v>
      </c>
    </row>
    <row r="110" spans="1:92" s="94" customFormat="1" ht="30" hidden="1" x14ac:dyDescent="0.25">
      <c r="A110" s="61" t="s">
        <v>1000</v>
      </c>
      <c r="B110" s="62">
        <v>0</v>
      </c>
      <c r="C110" s="62">
        <v>0</v>
      </c>
      <c r="D110" s="62">
        <v>0</v>
      </c>
      <c r="E110" s="62">
        <v>0</v>
      </c>
      <c r="F110" s="62">
        <v>0</v>
      </c>
      <c r="G110" s="62">
        <v>0</v>
      </c>
      <c r="H110" s="62">
        <v>0</v>
      </c>
      <c r="I110" s="62">
        <v>0</v>
      </c>
      <c r="J110" s="62">
        <v>0</v>
      </c>
      <c r="K110" s="62">
        <v>0</v>
      </c>
      <c r="L110" s="62">
        <v>0</v>
      </c>
      <c r="M110" s="62">
        <v>0</v>
      </c>
      <c r="N110" s="62">
        <v>0</v>
      </c>
      <c r="O110" s="62">
        <v>0</v>
      </c>
      <c r="P110" s="62">
        <v>0</v>
      </c>
      <c r="Q110" s="62">
        <v>0</v>
      </c>
      <c r="R110" s="62"/>
      <c r="S110" s="62">
        <v>1000000</v>
      </c>
      <c r="T110" s="62">
        <v>0</v>
      </c>
      <c r="U110" s="62">
        <v>0</v>
      </c>
      <c r="V110" s="118">
        <v>0</v>
      </c>
      <c r="W110" s="63">
        <f>SUM(B110:V110)</f>
        <v>1000000</v>
      </c>
      <c r="X110" s="64"/>
      <c r="Y110" s="64">
        <v>20000000</v>
      </c>
      <c r="Z110" s="64"/>
      <c r="AA110" s="64"/>
      <c r="AB110" s="64"/>
      <c r="AC110" s="64"/>
      <c r="AD110" s="64"/>
      <c r="AE110" s="64"/>
      <c r="AF110" s="64"/>
      <c r="AG110" s="64"/>
      <c r="AH110" s="64"/>
      <c r="AI110" s="65">
        <f t="shared" ref="AI110:AI117" si="98">SUM(X110:AH110)</f>
        <v>20000000</v>
      </c>
      <c r="AJ110" s="66"/>
      <c r="AK110" s="66"/>
      <c r="AL110" s="66"/>
      <c r="AM110" s="66"/>
      <c r="AN110" s="66"/>
      <c r="AO110" s="66"/>
      <c r="AP110" s="66"/>
      <c r="AQ110" s="66"/>
      <c r="AR110" s="66"/>
      <c r="AS110" s="66"/>
      <c r="AT110" s="66">
        <v>3787453</v>
      </c>
      <c r="AU110" s="66"/>
      <c r="AV110" s="66"/>
      <c r="AW110" s="66"/>
      <c r="AX110" s="66"/>
      <c r="AY110" s="66"/>
      <c r="AZ110" s="67">
        <f>SUM(AJ110:AY110)</f>
        <v>3787453</v>
      </c>
      <c r="BA110" s="66">
        <v>2757027.36</v>
      </c>
      <c r="BB110" s="66"/>
      <c r="BC110" s="66"/>
      <c r="BD110" s="66"/>
      <c r="BE110" s="66"/>
      <c r="BF110" s="66"/>
      <c r="BG110" s="66"/>
      <c r="BH110" s="66"/>
      <c r="BI110" s="66"/>
      <c r="BJ110" s="68">
        <f>SUM(BA110:BI110)</f>
        <v>2757027.36</v>
      </c>
      <c r="BK110" s="69">
        <f t="shared" si="62"/>
        <v>26544480.359999999</v>
      </c>
      <c r="BL110" s="69">
        <f t="shared" si="60"/>
        <v>27544480.359999999</v>
      </c>
    </row>
    <row r="111" spans="1:92" s="43" customFormat="1" ht="45" x14ac:dyDescent="0.25">
      <c r="A111" s="59" t="s">
        <v>1001</v>
      </c>
      <c r="B111" s="45">
        <f>+B112+B114+B116</f>
        <v>0</v>
      </c>
      <c r="C111" s="45">
        <f t="shared" ref="C111:N111" si="99">+C112+C114+C116</f>
        <v>0</v>
      </c>
      <c r="D111" s="45">
        <f t="shared" si="99"/>
        <v>0</v>
      </c>
      <c r="E111" s="45">
        <f t="shared" si="99"/>
        <v>0</v>
      </c>
      <c r="F111" s="45">
        <f t="shared" si="99"/>
        <v>0</v>
      </c>
      <c r="G111" s="45">
        <f t="shared" si="99"/>
        <v>0</v>
      </c>
      <c r="H111" s="45">
        <f t="shared" si="99"/>
        <v>0</v>
      </c>
      <c r="I111" s="45">
        <f t="shared" si="99"/>
        <v>0</v>
      </c>
      <c r="J111" s="45">
        <f t="shared" si="99"/>
        <v>0</v>
      </c>
      <c r="K111" s="112">
        <f t="shared" si="99"/>
        <v>0</v>
      </c>
      <c r="L111" s="112">
        <f t="shared" si="99"/>
        <v>0</v>
      </c>
      <c r="M111" s="112">
        <f t="shared" si="99"/>
        <v>0</v>
      </c>
      <c r="N111" s="112">
        <f t="shared" si="99"/>
        <v>288832601.17000002</v>
      </c>
      <c r="O111" s="112">
        <f>+O112+O114+O116</f>
        <v>0</v>
      </c>
      <c r="P111" s="112">
        <f t="shared" ref="P111:BJ111" si="100">+P112+P114+P116</f>
        <v>0</v>
      </c>
      <c r="Q111" s="112">
        <f t="shared" si="100"/>
        <v>0</v>
      </c>
      <c r="R111" s="112">
        <f t="shared" si="100"/>
        <v>0</v>
      </c>
      <c r="S111" s="45">
        <f t="shared" si="100"/>
        <v>0</v>
      </c>
      <c r="T111" s="45">
        <f t="shared" si="100"/>
        <v>0</v>
      </c>
      <c r="U111" s="112">
        <f t="shared" si="100"/>
        <v>0</v>
      </c>
      <c r="V111" s="75">
        <f t="shared" si="100"/>
        <v>0</v>
      </c>
      <c r="W111" s="46">
        <f t="shared" si="100"/>
        <v>288832601.17000002</v>
      </c>
      <c r="X111" s="53">
        <f t="shared" si="100"/>
        <v>0</v>
      </c>
      <c r="Y111" s="53">
        <f t="shared" si="100"/>
        <v>0</v>
      </c>
      <c r="Z111" s="53">
        <f t="shared" si="100"/>
        <v>0</v>
      </c>
      <c r="AA111" s="53">
        <f t="shared" si="100"/>
        <v>0</v>
      </c>
      <c r="AB111" s="53">
        <f t="shared" si="100"/>
        <v>0</v>
      </c>
      <c r="AC111" s="53">
        <f t="shared" si="100"/>
        <v>0</v>
      </c>
      <c r="AD111" s="53">
        <f t="shared" si="100"/>
        <v>287501732</v>
      </c>
      <c r="AE111" s="53">
        <f t="shared" si="100"/>
        <v>0</v>
      </c>
      <c r="AF111" s="53">
        <f t="shared" si="100"/>
        <v>0</v>
      </c>
      <c r="AG111" s="53">
        <f t="shared" si="100"/>
        <v>0</v>
      </c>
      <c r="AH111" s="53">
        <f t="shared" si="100"/>
        <v>0</v>
      </c>
      <c r="AI111" s="54">
        <f t="shared" si="100"/>
        <v>287501732</v>
      </c>
      <c r="AJ111" s="55">
        <f t="shared" si="100"/>
        <v>0</v>
      </c>
      <c r="AK111" s="55">
        <f t="shared" si="100"/>
        <v>0</v>
      </c>
      <c r="AL111" s="55">
        <f t="shared" si="100"/>
        <v>0</v>
      </c>
      <c r="AM111" s="55">
        <f t="shared" si="100"/>
        <v>0</v>
      </c>
      <c r="AN111" s="55">
        <f t="shared" si="100"/>
        <v>0</v>
      </c>
      <c r="AO111" s="55">
        <f t="shared" si="100"/>
        <v>0</v>
      </c>
      <c r="AP111" s="55">
        <f t="shared" si="100"/>
        <v>0</v>
      </c>
      <c r="AQ111" s="55">
        <f t="shared" si="100"/>
        <v>0</v>
      </c>
      <c r="AR111" s="55">
        <f t="shared" si="100"/>
        <v>0</v>
      </c>
      <c r="AS111" s="55">
        <f t="shared" si="100"/>
        <v>0</v>
      </c>
      <c r="AT111" s="55">
        <f t="shared" si="100"/>
        <v>0</v>
      </c>
      <c r="AU111" s="55">
        <f t="shared" si="100"/>
        <v>0</v>
      </c>
      <c r="AV111" s="55">
        <f t="shared" si="100"/>
        <v>7291121.4500000002</v>
      </c>
      <c r="AW111" s="55">
        <f t="shared" si="100"/>
        <v>0</v>
      </c>
      <c r="AX111" s="55">
        <f t="shared" si="100"/>
        <v>0</v>
      </c>
      <c r="AY111" s="55">
        <f t="shared" si="100"/>
        <v>0</v>
      </c>
      <c r="AZ111" s="56">
        <f t="shared" si="100"/>
        <v>7291121.4500000002</v>
      </c>
      <c r="BA111" s="55">
        <f t="shared" si="100"/>
        <v>0</v>
      </c>
      <c r="BB111" s="55">
        <f t="shared" si="100"/>
        <v>0</v>
      </c>
      <c r="BC111" s="55">
        <f t="shared" si="100"/>
        <v>0</v>
      </c>
      <c r="BD111" s="55">
        <f t="shared" si="100"/>
        <v>2502919.27</v>
      </c>
      <c r="BE111" s="55">
        <f t="shared" si="100"/>
        <v>0</v>
      </c>
      <c r="BF111" s="55">
        <f t="shared" si="100"/>
        <v>0</v>
      </c>
      <c r="BG111" s="55">
        <f t="shared" si="100"/>
        <v>3321227</v>
      </c>
      <c r="BH111" s="55">
        <f t="shared" si="100"/>
        <v>0</v>
      </c>
      <c r="BI111" s="55">
        <f t="shared" si="100"/>
        <v>0</v>
      </c>
      <c r="BJ111" s="57">
        <f t="shared" si="100"/>
        <v>5824146.2699999996</v>
      </c>
      <c r="BK111" s="42">
        <f t="shared" si="62"/>
        <v>300616999.71999997</v>
      </c>
      <c r="BL111" s="42">
        <f t="shared" si="60"/>
        <v>589449600.8900001</v>
      </c>
    </row>
    <row r="112" spans="1:92" s="43" customFormat="1" ht="45" x14ac:dyDescent="0.25">
      <c r="A112" s="95" t="s">
        <v>1002</v>
      </c>
      <c r="B112" s="45">
        <f>+B113</f>
        <v>0</v>
      </c>
      <c r="C112" s="45">
        <f t="shared" ref="C112:N112" si="101">+C113</f>
        <v>0</v>
      </c>
      <c r="D112" s="45">
        <f t="shared" si="101"/>
        <v>0</v>
      </c>
      <c r="E112" s="45">
        <f t="shared" si="101"/>
        <v>0</v>
      </c>
      <c r="F112" s="45">
        <f t="shared" si="101"/>
        <v>0</v>
      </c>
      <c r="G112" s="45">
        <f t="shared" si="101"/>
        <v>0</v>
      </c>
      <c r="H112" s="45">
        <f t="shared" si="101"/>
        <v>0</v>
      </c>
      <c r="I112" s="45">
        <f t="shared" si="101"/>
        <v>0</v>
      </c>
      <c r="J112" s="45">
        <f t="shared" si="101"/>
        <v>0</v>
      </c>
      <c r="K112" s="112">
        <f t="shared" si="101"/>
        <v>0</v>
      </c>
      <c r="L112" s="112">
        <f t="shared" si="101"/>
        <v>0</v>
      </c>
      <c r="M112" s="112">
        <f t="shared" si="101"/>
        <v>0</v>
      </c>
      <c r="N112" s="112">
        <f t="shared" si="101"/>
        <v>133000000</v>
      </c>
      <c r="O112" s="112">
        <f>+O113</f>
        <v>0</v>
      </c>
      <c r="P112" s="112">
        <f t="shared" ref="P112:BH112" si="102">+P113</f>
        <v>0</v>
      </c>
      <c r="Q112" s="112">
        <f t="shared" si="102"/>
        <v>0</v>
      </c>
      <c r="R112" s="112">
        <f t="shared" si="102"/>
        <v>0</v>
      </c>
      <c r="S112" s="45">
        <f t="shared" si="102"/>
        <v>0</v>
      </c>
      <c r="T112" s="45">
        <f t="shared" si="102"/>
        <v>0</v>
      </c>
      <c r="U112" s="112">
        <f t="shared" si="102"/>
        <v>0</v>
      </c>
      <c r="V112" s="75">
        <f t="shared" si="102"/>
        <v>0</v>
      </c>
      <c r="W112" s="46">
        <f t="shared" si="102"/>
        <v>133000000</v>
      </c>
      <c r="X112" s="53">
        <f t="shared" si="102"/>
        <v>0</v>
      </c>
      <c r="Y112" s="53">
        <f t="shared" si="102"/>
        <v>0</v>
      </c>
      <c r="Z112" s="53">
        <f t="shared" si="102"/>
        <v>0</v>
      </c>
      <c r="AA112" s="53">
        <f t="shared" si="102"/>
        <v>0</v>
      </c>
      <c r="AB112" s="53">
        <f t="shared" si="102"/>
        <v>0</v>
      </c>
      <c r="AC112" s="53">
        <f t="shared" si="102"/>
        <v>0</v>
      </c>
      <c r="AD112" s="53">
        <f t="shared" si="102"/>
        <v>63000000</v>
      </c>
      <c r="AE112" s="53">
        <f t="shared" si="102"/>
        <v>0</v>
      </c>
      <c r="AF112" s="53">
        <f t="shared" si="102"/>
        <v>0</v>
      </c>
      <c r="AG112" s="53">
        <f t="shared" si="102"/>
        <v>0</v>
      </c>
      <c r="AH112" s="53">
        <f t="shared" si="102"/>
        <v>0</v>
      </c>
      <c r="AI112" s="54">
        <f t="shared" si="102"/>
        <v>63000000</v>
      </c>
      <c r="AJ112" s="55">
        <f t="shared" si="102"/>
        <v>0</v>
      </c>
      <c r="AK112" s="55">
        <f t="shared" si="102"/>
        <v>0</v>
      </c>
      <c r="AL112" s="55">
        <f t="shared" si="102"/>
        <v>0</v>
      </c>
      <c r="AM112" s="55">
        <f t="shared" si="102"/>
        <v>0</v>
      </c>
      <c r="AN112" s="55">
        <f t="shared" si="102"/>
        <v>0</v>
      </c>
      <c r="AO112" s="55">
        <f t="shared" si="102"/>
        <v>0</v>
      </c>
      <c r="AP112" s="55">
        <f t="shared" si="102"/>
        <v>0</v>
      </c>
      <c r="AQ112" s="55">
        <f t="shared" si="102"/>
        <v>0</v>
      </c>
      <c r="AR112" s="55">
        <f t="shared" si="102"/>
        <v>0</v>
      </c>
      <c r="AS112" s="55">
        <f t="shared" si="102"/>
        <v>0</v>
      </c>
      <c r="AT112" s="55">
        <f t="shared" si="102"/>
        <v>0</v>
      </c>
      <c r="AU112" s="55">
        <f t="shared" si="102"/>
        <v>0</v>
      </c>
      <c r="AV112" s="55">
        <f t="shared" si="102"/>
        <v>7291121.4500000002</v>
      </c>
      <c r="AW112" s="55">
        <f t="shared" si="102"/>
        <v>0</v>
      </c>
      <c r="AX112" s="55">
        <f t="shared" si="102"/>
        <v>0</v>
      </c>
      <c r="AY112" s="55">
        <f t="shared" si="102"/>
        <v>0</v>
      </c>
      <c r="AZ112" s="56">
        <f t="shared" si="102"/>
        <v>7291121.4500000002</v>
      </c>
      <c r="BA112" s="55">
        <f t="shared" si="102"/>
        <v>0</v>
      </c>
      <c r="BB112" s="55">
        <f t="shared" si="102"/>
        <v>0</v>
      </c>
      <c r="BC112" s="55">
        <f t="shared" si="102"/>
        <v>0</v>
      </c>
      <c r="BD112" s="55">
        <f t="shared" si="102"/>
        <v>2502919.27</v>
      </c>
      <c r="BE112" s="55">
        <f t="shared" si="102"/>
        <v>0</v>
      </c>
      <c r="BF112" s="55">
        <f t="shared" si="102"/>
        <v>0</v>
      </c>
      <c r="BG112" s="55">
        <f t="shared" si="102"/>
        <v>3321227</v>
      </c>
      <c r="BH112" s="55">
        <f t="shared" si="102"/>
        <v>0</v>
      </c>
      <c r="BI112" s="55">
        <f>+BI113</f>
        <v>0</v>
      </c>
      <c r="BJ112" s="57">
        <f>+BJ113</f>
        <v>5824146.2699999996</v>
      </c>
      <c r="BK112" s="42">
        <f t="shared" si="62"/>
        <v>76115267.719999999</v>
      </c>
      <c r="BL112" s="42">
        <f t="shared" si="60"/>
        <v>209115267.72</v>
      </c>
    </row>
    <row r="113" spans="1:64" s="90" customFormat="1" hidden="1" x14ac:dyDescent="0.25">
      <c r="A113" s="61" t="s">
        <v>1003</v>
      </c>
      <c r="B113" s="84"/>
      <c r="C113" s="84"/>
      <c r="D113" s="84"/>
      <c r="E113" s="84"/>
      <c r="F113" s="84"/>
      <c r="G113" s="84"/>
      <c r="H113" s="84"/>
      <c r="I113" s="84"/>
      <c r="J113" s="84"/>
      <c r="K113" s="84"/>
      <c r="L113" s="84"/>
      <c r="M113" s="84"/>
      <c r="N113" s="84">
        <v>133000000</v>
      </c>
      <c r="O113" s="84"/>
      <c r="P113" s="84"/>
      <c r="Q113" s="84"/>
      <c r="R113" s="84"/>
      <c r="S113" s="84"/>
      <c r="T113" s="84"/>
      <c r="U113" s="84"/>
      <c r="V113" s="119"/>
      <c r="W113" s="63">
        <f>SUM(B113:V113)</f>
        <v>133000000</v>
      </c>
      <c r="X113" s="86"/>
      <c r="Y113" s="86"/>
      <c r="Z113" s="86"/>
      <c r="AA113" s="86"/>
      <c r="AB113" s="86"/>
      <c r="AC113" s="86"/>
      <c r="AD113" s="86">
        <v>63000000</v>
      </c>
      <c r="AE113" s="86"/>
      <c r="AF113" s="86"/>
      <c r="AG113" s="86"/>
      <c r="AH113" s="86"/>
      <c r="AI113" s="65">
        <f t="shared" si="98"/>
        <v>63000000</v>
      </c>
      <c r="AJ113" s="88"/>
      <c r="AK113" s="88"/>
      <c r="AL113" s="88"/>
      <c r="AM113" s="88"/>
      <c r="AN113" s="88"/>
      <c r="AO113" s="88"/>
      <c r="AP113" s="88"/>
      <c r="AQ113" s="88"/>
      <c r="AR113" s="88"/>
      <c r="AS113" s="88"/>
      <c r="AT113" s="88"/>
      <c r="AU113" s="88"/>
      <c r="AV113" s="88">
        <v>7291121.4500000002</v>
      </c>
      <c r="AW113" s="88"/>
      <c r="AX113" s="88"/>
      <c r="AY113" s="88"/>
      <c r="AZ113" s="67">
        <f>SUM(AJ113:AY113)</f>
        <v>7291121.4500000002</v>
      </c>
      <c r="BA113" s="88"/>
      <c r="BB113" s="88"/>
      <c r="BC113" s="88"/>
      <c r="BD113" s="88">
        <v>2502919.27</v>
      </c>
      <c r="BE113" s="88"/>
      <c r="BF113" s="88"/>
      <c r="BG113" s="88">
        <v>3321227</v>
      </c>
      <c r="BH113" s="88"/>
      <c r="BI113" s="88"/>
      <c r="BJ113" s="68">
        <f>SUM(BA113:BI113)</f>
        <v>5824146.2699999996</v>
      </c>
      <c r="BK113" s="89">
        <f t="shared" si="62"/>
        <v>76115267.719999999</v>
      </c>
      <c r="BL113" s="89">
        <f t="shared" si="60"/>
        <v>209115267.72</v>
      </c>
    </row>
    <row r="114" spans="1:64" s="43" customFormat="1" ht="45" x14ac:dyDescent="0.25">
      <c r="A114" s="95" t="s">
        <v>1004</v>
      </c>
      <c r="B114" s="45">
        <f>+B115</f>
        <v>0</v>
      </c>
      <c r="C114" s="45">
        <f t="shared" ref="C114:BJ114" si="103">+C115</f>
        <v>0</v>
      </c>
      <c r="D114" s="45">
        <f t="shared" si="103"/>
        <v>0</v>
      </c>
      <c r="E114" s="45">
        <f t="shared" si="103"/>
        <v>0</v>
      </c>
      <c r="F114" s="45">
        <f t="shared" si="103"/>
        <v>0</v>
      </c>
      <c r="G114" s="45">
        <f t="shared" si="103"/>
        <v>0</v>
      </c>
      <c r="H114" s="45">
        <f t="shared" si="103"/>
        <v>0</v>
      </c>
      <c r="I114" s="45">
        <f t="shared" si="103"/>
        <v>0</v>
      </c>
      <c r="J114" s="45">
        <f t="shared" si="103"/>
        <v>0</v>
      </c>
      <c r="K114" s="112">
        <f t="shared" si="103"/>
        <v>0</v>
      </c>
      <c r="L114" s="112">
        <f t="shared" si="103"/>
        <v>0</v>
      </c>
      <c r="M114" s="112">
        <f t="shared" si="103"/>
        <v>0</v>
      </c>
      <c r="N114" s="112">
        <f t="shared" si="103"/>
        <v>113000000</v>
      </c>
      <c r="O114" s="112">
        <f t="shared" si="103"/>
        <v>0</v>
      </c>
      <c r="P114" s="112">
        <f t="shared" si="103"/>
        <v>0</v>
      </c>
      <c r="Q114" s="112">
        <f t="shared" si="103"/>
        <v>0</v>
      </c>
      <c r="R114" s="112">
        <f t="shared" si="103"/>
        <v>0</v>
      </c>
      <c r="S114" s="45">
        <f t="shared" si="103"/>
        <v>0</v>
      </c>
      <c r="T114" s="45">
        <f t="shared" si="103"/>
        <v>0</v>
      </c>
      <c r="U114" s="112">
        <f t="shared" si="103"/>
        <v>0</v>
      </c>
      <c r="V114" s="75">
        <f t="shared" si="103"/>
        <v>0</v>
      </c>
      <c r="W114" s="46">
        <f t="shared" si="103"/>
        <v>113000000</v>
      </c>
      <c r="X114" s="53">
        <f t="shared" si="103"/>
        <v>0</v>
      </c>
      <c r="Y114" s="53">
        <f t="shared" si="103"/>
        <v>0</v>
      </c>
      <c r="Z114" s="53">
        <f t="shared" si="103"/>
        <v>0</v>
      </c>
      <c r="AA114" s="53">
        <f t="shared" si="103"/>
        <v>0</v>
      </c>
      <c r="AB114" s="53">
        <f t="shared" si="103"/>
        <v>0</v>
      </c>
      <c r="AC114" s="53">
        <f t="shared" si="103"/>
        <v>0</v>
      </c>
      <c r="AD114" s="53">
        <f t="shared" si="103"/>
        <v>154501732</v>
      </c>
      <c r="AE114" s="53">
        <f t="shared" si="103"/>
        <v>0</v>
      </c>
      <c r="AF114" s="53">
        <f t="shared" si="103"/>
        <v>0</v>
      </c>
      <c r="AG114" s="53">
        <f t="shared" si="103"/>
        <v>0</v>
      </c>
      <c r="AH114" s="53">
        <f t="shared" si="103"/>
        <v>0</v>
      </c>
      <c r="AI114" s="54">
        <f t="shared" si="103"/>
        <v>154501732</v>
      </c>
      <c r="AJ114" s="55">
        <f t="shared" si="103"/>
        <v>0</v>
      </c>
      <c r="AK114" s="55">
        <f t="shared" si="103"/>
        <v>0</v>
      </c>
      <c r="AL114" s="55">
        <f t="shared" si="103"/>
        <v>0</v>
      </c>
      <c r="AM114" s="55">
        <f t="shared" si="103"/>
        <v>0</v>
      </c>
      <c r="AN114" s="55">
        <f t="shared" si="103"/>
        <v>0</v>
      </c>
      <c r="AO114" s="55">
        <f t="shared" si="103"/>
        <v>0</v>
      </c>
      <c r="AP114" s="55">
        <f t="shared" si="103"/>
        <v>0</v>
      </c>
      <c r="AQ114" s="55">
        <f t="shared" si="103"/>
        <v>0</v>
      </c>
      <c r="AR114" s="55">
        <f t="shared" si="103"/>
        <v>0</v>
      </c>
      <c r="AS114" s="55">
        <f t="shared" si="103"/>
        <v>0</v>
      </c>
      <c r="AT114" s="55">
        <f t="shared" si="103"/>
        <v>0</v>
      </c>
      <c r="AU114" s="55">
        <f t="shared" si="103"/>
        <v>0</v>
      </c>
      <c r="AV114" s="55">
        <f t="shared" si="103"/>
        <v>0</v>
      </c>
      <c r="AW114" s="55">
        <f t="shared" si="103"/>
        <v>0</v>
      </c>
      <c r="AX114" s="55">
        <f t="shared" si="103"/>
        <v>0</v>
      </c>
      <c r="AY114" s="55">
        <f t="shared" si="103"/>
        <v>0</v>
      </c>
      <c r="AZ114" s="56">
        <f t="shared" si="103"/>
        <v>0</v>
      </c>
      <c r="BA114" s="55">
        <f t="shared" si="103"/>
        <v>0</v>
      </c>
      <c r="BB114" s="55">
        <f t="shared" si="103"/>
        <v>0</v>
      </c>
      <c r="BC114" s="55">
        <f t="shared" si="103"/>
        <v>0</v>
      </c>
      <c r="BD114" s="55">
        <f t="shared" si="103"/>
        <v>0</v>
      </c>
      <c r="BE114" s="55">
        <f t="shared" si="103"/>
        <v>0</v>
      </c>
      <c r="BF114" s="55">
        <f t="shared" si="103"/>
        <v>0</v>
      </c>
      <c r="BG114" s="55">
        <f t="shared" si="103"/>
        <v>0</v>
      </c>
      <c r="BH114" s="55">
        <f t="shared" si="103"/>
        <v>0</v>
      </c>
      <c r="BI114" s="55">
        <f t="shared" si="103"/>
        <v>0</v>
      </c>
      <c r="BJ114" s="57">
        <f t="shared" si="103"/>
        <v>0</v>
      </c>
      <c r="BK114" s="42">
        <f t="shared" si="62"/>
        <v>154501732</v>
      </c>
      <c r="BL114" s="42">
        <f t="shared" si="60"/>
        <v>267501732</v>
      </c>
    </row>
    <row r="115" spans="1:64" s="90" customFormat="1" hidden="1" x14ac:dyDescent="0.25">
      <c r="A115" s="61" t="s">
        <v>1005</v>
      </c>
      <c r="B115" s="84"/>
      <c r="C115" s="84"/>
      <c r="D115" s="84"/>
      <c r="E115" s="84"/>
      <c r="F115" s="84"/>
      <c r="G115" s="84"/>
      <c r="H115" s="84"/>
      <c r="I115" s="84"/>
      <c r="J115" s="84"/>
      <c r="K115" s="84"/>
      <c r="L115" s="84"/>
      <c r="M115" s="84"/>
      <c r="N115" s="84">
        <v>113000000</v>
      </c>
      <c r="O115" s="84"/>
      <c r="P115" s="84"/>
      <c r="Q115" s="84"/>
      <c r="R115" s="84"/>
      <c r="S115" s="84"/>
      <c r="T115" s="84"/>
      <c r="U115" s="84"/>
      <c r="V115" s="119"/>
      <c r="W115" s="63">
        <f>SUM(B115:V115)</f>
        <v>113000000</v>
      </c>
      <c r="X115" s="86"/>
      <c r="Y115" s="86"/>
      <c r="Z115" s="86"/>
      <c r="AA115" s="86"/>
      <c r="AB115" s="86"/>
      <c r="AC115" s="86"/>
      <c r="AD115" s="86">
        <v>154501732</v>
      </c>
      <c r="AE115" s="86"/>
      <c r="AF115" s="86"/>
      <c r="AG115" s="86"/>
      <c r="AH115" s="86"/>
      <c r="AI115" s="65">
        <f t="shared" si="98"/>
        <v>154501732</v>
      </c>
      <c r="AJ115" s="88"/>
      <c r="AK115" s="88"/>
      <c r="AL115" s="88"/>
      <c r="AM115" s="88"/>
      <c r="AN115" s="88"/>
      <c r="AO115" s="88"/>
      <c r="AP115" s="88"/>
      <c r="AQ115" s="88"/>
      <c r="AR115" s="88"/>
      <c r="AS115" s="88"/>
      <c r="AT115" s="88"/>
      <c r="AU115" s="88"/>
      <c r="AV115" s="88"/>
      <c r="AW115" s="88"/>
      <c r="AX115" s="88"/>
      <c r="AY115" s="88"/>
      <c r="AZ115" s="96"/>
      <c r="BA115" s="88"/>
      <c r="BB115" s="88"/>
      <c r="BC115" s="88"/>
      <c r="BD115" s="88"/>
      <c r="BE115" s="88"/>
      <c r="BF115" s="88"/>
      <c r="BG115" s="88"/>
      <c r="BH115" s="88"/>
      <c r="BI115" s="88"/>
      <c r="BJ115" s="68">
        <f>SUM(BA115:BI115)</f>
        <v>0</v>
      </c>
      <c r="BK115" s="89">
        <f t="shared" si="62"/>
        <v>154501732</v>
      </c>
      <c r="BL115" s="89">
        <f t="shared" si="60"/>
        <v>267501732</v>
      </c>
    </row>
    <row r="116" spans="1:64" s="43" customFormat="1" ht="60" x14ac:dyDescent="0.25">
      <c r="A116" s="95" t="s">
        <v>1006</v>
      </c>
      <c r="B116" s="45">
        <f>+B117</f>
        <v>0</v>
      </c>
      <c r="C116" s="45">
        <f t="shared" ref="C116:BJ116" si="104">+C117</f>
        <v>0</v>
      </c>
      <c r="D116" s="45">
        <f t="shared" si="104"/>
        <v>0</v>
      </c>
      <c r="E116" s="45">
        <f t="shared" si="104"/>
        <v>0</v>
      </c>
      <c r="F116" s="45">
        <f t="shared" si="104"/>
        <v>0</v>
      </c>
      <c r="G116" s="45">
        <f t="shared" si="104"/>
        <v>0</v>
      </c>
      <c r="H116" s="45">
        <f t="shared" si="104"/>
        <v>0</v>
      </c>
      <c r="I116" s="45">
        <f t="shared" si="104"/>
        <v>0</v>
      </c>
      <c r="J116" s="45">
        <f t="shared" si="104"/>
        <v>0</v>
      </c>
      <c r="K116" s="112">
        <f t="shared" si="104"/>
        <v>0</v>
      </c>
      <c r="L116" s="112">
        <f t="shared" si="104"/>
        <v>0</v>
      </c>
      <c r="M116" s="112">
        <f t="shared" si="104"/>
        <v>0</v>
      </c>
      <c r="N116" s="112">
        <f t="shared" si="104"/>
        <v>42832601.170000002</v>
      </c>
      <c r="O116" s="112">
        <f t="shared" si="104"/>
        <v>0</v>
      </c>
      <c r="P116" s="112">
        <f t="shared" si="104"/>
        <v>0</v>
      </c>
      <c r="Q116" s="112">
        <f t="shared" si="104"/>
        <v>0</v>
      </c>
      <c r="R116" s="112">
        <f t="shared" si="104"/>
        <v>0</v>
      </c>
      <c r="S116" s="45">
        <f t="shared" si="104"/>
        <v>0</v>
      </c>
      <c r="T116" s="45">
        <f t="shared" si="104"/>
        <v>0</v>
      </c>
      <c r="U116" s="112">
        <f t="shared" si="104"/>
        <v>0</v>
      </c>
      <c r="V116" s="75">
        <f t="shared" si="104"/>
        <v>0</v>
      </c>
      <c r="W116" s="46">
        <f t="shared" si="104"/>
        <v>42832601.170000002</v>
      </c>
      <c r="X116" s="53">
        <f t="shared" si="104"/>
        <v>0</v>
      </c>
      <c r="Y116" s="53">
        <f t="shared" si="104"/>
        <v>0</v>
      </c>
      <c r="Z116" s="53">
        <f t="shared" si="104"/>
        <v>0</v>
      </c>
      <c r="AA116" s="53">
        <f t="shared" si="104"/>
        <v>0</v>
      </c>
      <c r="AB116" s="53">
        <f t="shared" si="104"/>
        <v>0</v>
      </c>
      <c r="AC116" s="53">
        <f t="shared" si="104"/>
        <v>0</v>
      </c>
      <c r="AD116" s="53">
        <f t="shared" si="104"/>
        <v>70000000</v>
      </c>
      <c r="AE116" s="53">
        <f t="shared" si="104"/>
        <v>0</v>
      </c>
      <c r="AF116" s="53">
        <f t="shared" si="104"/>
        <v>0</v>
      </c>
      <c r="AG116" s="53">
        <f t="shared" si="104"/>
        <v>0</v>
      </c>
      <c r="AH116" s="53">
        <f t="shared" si="104"/>
        <v>0</v>
      </c>
      <c r="AI116" s="54">
        <f t="shared" si="104"/>
        <v>70000000</v>
      </c>
      <c r="AJ116" s="55">
        <f t="shared" si="104"/>
        <v>0</v>
      </c>
      <c r="AK116" s="55">
        <f t="shared" si="104"/>
        <v>0</v>
      </c>
      <c r="AL116" s="55">
        <f t="shared" si="104"/>
        <v>0</v>
      </c>
      <c r="AM116" s="55">
        <f t="shared" si="104"/>
        <v>0</v>
      </c>
      <c r="AN116" s="55">
        <f t="shared" si="104"/>
        <v>0</v>
      </c>
      <c r="AO116" s="55">
        <f t="shared" si="104"/>
        <v>0</v>
      </c>
      <c r="AP116" s="55">
        <f t="shared" si="104"/>
        <v>0</v>
      </c>
      <c r="AQ116" s="55">
        <f t="shared" si="104"/>
        <v>0</v>
      </c>
      <c r="AR116" s="55">
        <f t="shared" si="104"/>
        <v>0</v>
      </c>
      <c r="AS116" s="55">
        <f t="shared" si="104"/>
        <v>0</v>
      </c>
      <c r="AT116" s="55">
        <f t="shared" si="104"/>
        <v>0</v>
      </c>
      <c r="AU116" s="55">
        <f t="shared" si="104"/>
        <v>0</v>
      </c>
      <c r="AV116" s="55">
        <f t="shared" si="104"/>
        <v>0</v>
      </c>
      <c r="AW116" s="55">
        <f t="shared" si="104"/>
        <v>0</v>
      </c>
      <c r="AX116" s="55">
        <f t="shared" si="104"/>
        <v>0</v>
      </c>
      <c r="AY116" s="55">
        <f t="shared" si="104"/>
        <v>0</v>
      </c>
      <c r="AZ116" s="56">
        <f t="shared" si="104"/>
        <v>0</v>
      </c>
      <c r="BA116" s="55">
        <f t="shared" si="104"/>
        <v>0</v>
      </c>
      <c r="BB116" s="55">
        <f t="shared" si="104"/>
        <v>0</v>
      </c>
      <c r="BC116" s="55">
        <f t="shared" si="104"/>
        <v>0</v>
      </c>
      <c r="BD116" s="55">
        <f t="shared" si="104"/>
        <v>0</v>
      </c>
      <c r="BE116" s="55">
        <f t="shared" si="104"/>
        <v>0</v>
      </c>
      <c r="BF116" s="55">
        <f t="shared" si="104"/>
        <v>0</v>
      </c>
      <c r="BG116" s="55">
        <f t="shared" si="104"/>
        <v>0</v>
      </c>
      <c r="BH116" s="55">
        <f t="shared" si="104"/>
        <v>0</v>
      </c>
      <c r="BI116" s="55">
        <f t="shared" si="104"/>
        <v>0</v>
      </c>
      <c r="BJ116" s="57">
        <f t="shared" si="104"/>
        <v>0</v>
      </c>
      <c r="BK116" s="42">
        <f t="shared" si="62"/>
        <v>70000000</v>
      </c>
      <c r="BL116" s="42">
        <f t="shared" si="60"/>
        <v>112832601.17</v>
      </c>
    </row>
    <row r="117" spans="1:64" s="90" customFormat="1" hidden="1" x14ac:dyDescent="0.25">
      <c r="A117" s="61" t="s">
        <v>1007</v>
      </c>
      <c r="B117" s="84">
        <v>0</v>
      </c>
      <c r="C117" s="84">
        <v>0</v>
      </c>
      <c r="D117" s="84">
        <v>0</v>
      </c>
      <c r="E117" s="84">
        <v>0</v>
      </c>
      <c r="F117" s="84">
        <v>0</v>
      </c>
      <c r="G117" s="84">
        <v>0</v>
      </c>
      <c r="H117" s="84">
        <v>0</v>
      </c>
      <c r="I117" s="84">
        <v>0</v>
      </c>
      <c r="J117" s="84">
        <v>0</v>
      </c>
      <c r="K117" s="84">
        <v>0</v>
      </c>
      <c r="L117" s="84">
        <v>0</v>
      </c>
      <c r="M117" s="84">
        <v>0</v>
      </c>
      <c r="N117" s="84">
        <v>42832601.170000002</v>
      </c>
      <c r="O117" s="84">
        <v>0</v>
      </c>
      <c r="P117" s="84">
        <v>0</v>
      </c>
      <c r="Q117" s="84">
        <v>0</v>
      </c>
      <c r="R117" s="84">
        <v>0</v>
      </c>
      <c r="S117" s="84">
        <v>0</v>
      </c>
      <c r="T117" s="84">
        <v>0</v>
      </c>
      <c r="U117" s="84">
        <v>0</v>
      </c>
      <c r="V117" s="119">
        <v>0</v>
      </c>
      <c r="W117" s="63">
        <f>SUM(B117:V117)</f>
        <v>42832601.170000002</v>
      </c>
      <c r="X117" s="86"/>
      <c r="Y117" s="86"/>
      <c r="Z117" s="86"/>
      <c r="AA117" s="86"/>
      <c r="AB117" s="86"/>
      <c r="AC117" s="86"/>
      <c r="AD117" s="86">
        <v>70000000</v>
      </c>
      <c r="AE117" s="86"/>
      <c r="AF117" s="86"/>
      <c r="AG117" s="86"/>
      <c r="AH117" s="86"/>
      <c r="AI117" s="65">
        <f t="shared" si="98"/>
        <v>70000000</v>
      </c>
      <c r="AJ117" s="88"/>
      <c r="AK117" s="88"/>
      <c r="AL117" s="88"/>
      <c r="AM117" s="88"/>
      <c r="AN117" s="88"/>
      <c r="AO117" s="88"/>
      <c r="AP117" s="88"/>
      <c r="AQ117" s="88"/>
      <c r="AR117" s="88"/>
      <c r="AS117" s="88"/>
      <c r="AT117" s="88"/>
      <c r="AU117" s="88"/>
      <c r="AV117" s="88"/>
      <c r="AW117" s="88"/>
      <c r="AX117" s="88"/>
      <c r="AY117" s="88"/>
      <c r="AZ117" s="96"/>
      <c r="BA117" s="88"/>
      <c r="BB117" s="88"/>
      <c r="BC117" s="88"/>
      <c r="BD117" s="88"/>
      <c r="BE117" s="88"/>
      <c r="BF117" s="88"/>
      <c r="BG117" s="88"/>
      <c r="BH117" s="88"/>
      <c r="BI117" s="88"/>
      <c r="BJ117" s="68">
        <f>SUM(BA117:BI117)</f>
        <v>0</v>
      </c>
      <c r="BK117" s="89">
        <f t="shared" si="62"/>
        <v>70000000</v>
      </c>
      <c r="BL117" s="89">
        <f t="shared" si="60"/>
        <v>112832601.17</v>
      </c>
    </row>
    <row r="118" spans="1:64" s="43" customFormat="1" ht="30" x14ac:dyDescent="0.25">
      <c r="A118" s="59" t="s">
        <v>1008</v>
      </c>
      <c r="B118" s="45">
        <f t="shared" ref="B118:BJ118" si="105">+B119</f>
        <v>0</v>
      </c>
      <c r="C118" s="45">
        <f t="shared" si="105"/>
        <v>0</v>
      </c>
      <c r="D118" s="45">
        <f t="shared" si="105"/>
        <v>0</v>
      </c>
      <c r="E118" s="45">
        <f t="shared" si="105"/>
        <v>0</v>
      </c>
      <c r="F118" s="45">
        <f t="shared" si="105"/>
        <v>0</v>
      </c>
      <c r="G118" s="45">
        <f t="shared" si="105"/>
        <v>0</v>
      </c>
      <c r="H118" s="45">
        <f t="shared" si="105"/>
        <v>0</v>
      </c>
      <c r="I118" s="45">
        <f t="shared" si="105"/>
        <v>0</v>
      </c>
      <c r="J118" s="45">
        <f t="shared" si="105"/>
        <v>0</v>
      </c>
      <c r="K118" s="112">
        <f t="shared" si="105"/>
        <v>0</v>
      </c>
      <c r="L118" s="112">
        <f t="shared" si="105"/>
        <v>0</v>
      </c>
      <c r="M118" s="112">
        <f t="shared" si="105"/>
        <v>0</v>
      </c>
      <c r="N118" s="112">
        <f t="shared" si="105"/>
        <v>0</v>
      </c>
      <c r="O118" s="112">
        <f t="shared" si="105"/>
        <v>0</v>
      </c>
      <c r="P118" s="112">
        <f t="shared" si="105"/>
        <v>0</v>
      </c>
      <c r="Q118" s="112">
        <f t="shared" si="105"/>
        <v>0</v>
      </c>
      <c r="R118" s="112">
        <f t="shared" si="105"/>
        <v>0</v>
      </c>
      <c r="S118" s="45">
        <f t="shared" si="105"/>
        <v>0</v>
      </c>
      <c r="T118" s="45">
        <f t="shared" si="105"/>
        <v>0</v>
      </c>
      <c r="U118" s="112">
        <f t="shared" si="105"/>
        <v>0</v>
      </c>
      <c r="V118" s="75">
        <f t="shared" si="105"/>
        <v>0</v>
      </c>
      <c r="W118" s="46">
        <f t="shared" si="105"/>
        <v>0</v>
      </c>
      <c r="X118" s="53">
        <f t="shared" si="105"/>
        <v>0</v>
      </c>
      <c r="Y118" s="53">
        <f t="shared" si="105"/>
        <v>0</v>
      </c>
      <c r="Z118" s="53">
        <f t="shared" si="105"/>
        <v>0</v>
      </c>
      <c r="AA118" s="53">
        <f t="shared" si="105"/>
        <v>0</v>
      </c>
      <c r="AB118" s="53">
        <f t="shared" si="105"/>
        <v>0</v>
      </c>
      <c r="AC118" s="53">
        <f t="shared" si="105"/>
        <v>86000000</v>
      </c>
      <c r="AD118" s="53">
        <f t="shared" si="105"/>
        <v>0</v>
      </c>
      <c r="AE118" s="53">
        <f t="shared" si="105"/>
        <v>0</v>
      </c>
      <c r="AF118" s="53">
        <f t="shared" si="105"/>
        <v>0</v>
      </c>
      <c r="AG118" s="53">
        <f t="shared" si="105"/>
        <v>0</v>
      </c>
      <c r="AH118" s="53">
        <f t="shared" si="105"/>
        <v>0</v>
      </c>
      <c r="AI118" s="54">
        <f t="shared" si="105"/>
        <v>86000000</v>
      </c>
      <c r="AJ118" s="55">
        <f t="shared" si="105"/>
        <v>0</v>
      </c>
      <c r="AK118" s="55">
        <f t="shared" si="105"/>
        <v>0</v>
      </c>
      <c r="AL118" s="55">
        <f t="shared" si="105"/>
        <v>0</v>
      </c>
      <c r="AM118" s="55">
        <f t="shared" si="105"/>
        <v>0</v>
      </c>
      <c r="AN118" s="55">
        <f t="shared" si="105"/>
        <v>0</v>
      </c>
      <c r="AO118" s="55">
        <f t="shared" si="105"/>
        <v>0</v>
      </c>
      <c r="AP118" s="55">
        <f t="shared" si="105"/>
        <v>0</v>
      </c>
      <c r="AQ118" s="55">
        <f t="shared" si="105"/>
        <v>0</v>
      </c>
      <c r="AR118" s="55">
        <f t="shared" si="105"/>
        <v>0</v>
      </c>
      <c r="AS118" s="55">
        <f t="shared" si="105"/>
        <v>0</v>
      </c>
      <c r="AT118" s="55">
        <f t="shared" si="105"/>
        <v>0</v>
      </c>
      <c r="AU118" s="55">
        <f t="shared" si="105"/>
        <v>0</v>
      </c>
      <c r="AV118" s="55">
        <f>+AV119</f>
        <v>0</v>
      </c>
      <c r="AW118" s="55">
        <f>+AW119</f>
        <v>0</v>
      </c>
      <c r="AX118" s="55">
        <f>+AX119</f>
        <v>0</v>
      </c>
      <c r="AY118" s="55">
        <f>+AY119</f>
        <v>0</v>
      </c>
      <c r="AZ118" s="56">
        <f>+AZ119</f>
        <v>0</v>
      </c>
      <c r="BA118" s="55">
        <f t="shared" si="105"/>
        <v>0</v>
      </c>
      <c r="BB118" s="55">
        <f t="shared" si="105"/>
        <v>0</v>
      </c>
      <c r="BC118" s="55">
        <f t="shared" si="105"/>
        <v>0</v>
      </c>
      <c r="BD118" s="55">
        <f t="shared" si="105"/>
        <v>0</v>
      </c>
      <c r="BE118" s="55">
        <f t="shared" si="105"/>
        <v>0</v>
      </c>
      <c r="BF118" s="55">
        <f t="shared" si="105"/>
        <v>0</v>
      </c>
      <c r="BG118" s="55">
        <f t="shared" si="105"/>
        <v>0</v>
      </c>
      <c r="BH118" s="55">
        <f t="shared" si="105"/>
        <v>0</v>
      </c>
      <c r="BI118" s="55">
        <f t="shared" si="105"/>
        <v>0</v>
      </c>
      <c r="BJ118" s="57">
        <f t="shared" si="105"/>
        <v>0</v>
      </c>
      <c r="BK118" s="42">
        <f t="shared" si="62"/>
        <v>86000000</v>
      </c>
      <c r="BL118" s="42">
        <f t="shared" si="60"/>
        <v>86000000</v>
      </c>
    </row>
    <row r="119" spans="1:64" s="43" customFormat="1" ht="30" x14ac:dyDescent="0.25">
      <c r="A119" s="60" t="s">
        <v>1009</v>
      </c>
      <c r="B119" s="45">
        <f t="shared" ref="B119:BJ119" si="106">SUM(B120:B120)</f>
        <v>0</v>
      </c>
      <c r="C119" s="45">
        <f t="shared" si="106"/>
        <v>0</v>
      </c>
      <c r="D119" s="45">
        <f t="shared" si="106"/>
        <v>0</v>
      </c>
      <c r="E119" s="45">
        <f t="shared" si="106"/>
        <v>0</v>
      </c>
      <c r="F119" s="45">
        <f t="shared" si="106"/>
        <v>0</v>
      </c>
      <c r="G119" s="45">
        <f t="shared" si="106"/>
        <v>0</v>
      </c>
      <c r="H119" s="45">
        <f t="shared" si="106"/>
        <v>0</v>
      </c>
      <c r="I119" s="45">
        <f t="shared" si="106"/>
        <v>0</v>
      </c>
      <c r="J119" s="45">
        <f t="shared" si="106"/>
        <v>0</v>
      </c>
      <c r="K119" s="112">
        <f t="shared" si="106"/>
        <v>0</v>
      </c>
      <c r="L119" s="112">
        <f t="shared" si="106"/>
        <v>0</v>
      </c>
      <c r="M119" s="112">
        <f t="shared" si="106"/>
        <v>0</v>
      </c>
      <c r="N119" s="112">
        <f t="shared" si="106"/>
        <v>0</v>
      </c>
      <c r="O119" s="112">
        <f t="shared" si="106"/>
        <v>0</v>
      </c>
      <c r="P119" s="112">
        <f t="shared" si="106"/>
        <v>0</v>
      </c>
      <c r="Q119" s="112">
        <f t="shared" si="106"/>
        <v>0</v>
      </c>
      <c r="R119" s="112">
        <f t="shared" si="106"/>
        <v>0</v>
      </c>
      <c r="S119" s="45">
        <f t="shared" si="106"/>
        <v>0</v>
      </c>
      <c r="T119" s="45">
        <f t="shared" si="106"/>
        <v>0</v>
      </c>
      <c r="U119" s="112">
        <f t="shared" si="106"/>
        <v>0</v>
      </c>
      <c r="V119" s="75">
        <f t="shared" si="106"/>
        <v>0</v>
      </c>
      <c r="W119" s="46">
        <f t="shared" si="106"/>
        <v>0</v>
      </c>
      <c r="X119" s="53">
        <f t="shared" si="106"/>
        <v>0</v>
      </c>
      <c r="Y119" s="53">
        <f t="shared" si="106"/>
        <v>0</v>
      </c>
      <c r="Z119" s="53">
        <f t="shared" si="106"/>
        <v>0</v>
      </c>
      <c r="AA119" s="53">
        <f t="shared" si="106"/>
        <v>0</v>
      </c>
      <c r="AB119" s="53">
        <f t="shared" si="106"/>
        <v>0</v>
      </c>
      <c r="AC119" s="53">
        <f t="shared" si="106"/>
        <v>86000000</v>
      </c>
      <c r="AD119" s="53">
        <f t="shared" si="106"/>
        <v>0</v>
      </c>
      <c r="AE119" s="53">
        <f t="shared" si="106"/>
        <v>0</v>
      </c>
      <c r="AF119" s="53">
        <f t="shared" si="106"/>
        <v>0</v>
      </c>
      <c r="AG119" s="53">
        <f t="shared" si="106"/>
        <v>0</v>
      </c>
      <c r="AH119" s="53">
        <f t="shared" si="106"/>
        <v>0</v>
      </c>
      <c r="AI119" s="54">
        <f t="shared" si="106"/>
        <v>86000000</v>
      </c>
      <c r="AJ119" s="55">
        <f t="shared" si="106"/>
        <v>0</v>
      </c>
      <c r="AK119" s="55">
        <f t="shared" si="106"/>
        <v>0</v>
      </c>
      <c r="AL119" s="55">
        <f t="shared" si="106"/>
        <v>0</v>
      </c>
      <c r="AM119" s="55">
        <f t="shared" si="106"/>
        <v>0</v>
      </c>
      <c r="AN119" s="55">
        <f t="shared" si="106"/>
        <v>0</v>
      </c>
      <c r="AO119" s="55">
        <f t="shared" si="106"/>
        <v>0</v>
      </c>
      <c r="AP119" s="55">
        <f t="shared" si="106"/>
        <v>0</v>
      </c>
      <c r="AQ119" s="55">
        <f t="shared" si="106"/>
        <v>0</v>
      </c>
      <c r="AR119" s="55">
        <f t="shared" si="106"/>
        <v>0</v>
      </c>
      <c r="AS119" s="55">
        <f t="shared" si="106"/>
        <v>0</v>
      </c>
      <c r="AT119" s="55">
        <f t="shared" si="106"/>
        <v>0</v>
      </c>
      <c r="AU119" s="55">
        <f t="shared" si="106"/>
        <v>0</v>
      </c>
      <c r="AV119" s="55">
        <f t="shared" si="106"/>
        <v>0</v>
      </c>
      <c r="AW119" s="55">
        <f t="shared" si="106"/>
        <v>0</v>
      </c>
      <c r="AX119" s="55">
        <f t="shared" si="106"/>
        <v>0</v>
      </c>
      <c r="AY119" s="55">
        <f t="shared" si="106"/>
        <v>0</v>
      </c>
      <c r="AZ119" s="56">
        <f t="shared" si="106"/>
        <v>0</v>
      </c>
      <c r="BA119" s="55">
        <f t="shared" si="106"/>
        <v>0</v>
      </c>
      <c r="BB119" s="55">
        <f t="shared" si="106"/>
        <v>0</v>
      </c>
      <c r="BC119" s="55">
        <f t="shared" si="106"/>
        <v>0</v>
      </c>
      <c r="BD119" s="55">
        <f t="shared" si="106"/>
        <v>0</v>
      </c>
      <c r="BE119" s="55">
        <f t="shared" si="106"/>
        <v>0</v>
      </c>
      <c r="BF119" s="55">
        <f t="shared" si="106"/>
        <v>0</v>
      </c>
      <c r="BG119" s="55">
        <f t="shared" si="106"/>
        <v>0</v>
      </c>
      <c r="BH119" s="55">
        <f t="shared" si="106"/>
        <v>0</v>
      </c>
      <c r="BI119" s="55">
        <f t="shared" si="106"/>
        <v>0</v>
      </c>
      <c r="BJ119" s="57">
        <f t="shared" si="106"/>
        <v>0</v>
      </c>
      <c r="BK119" s="42">
        <f t="shared" si="62"/>
        <v>86000000</v>
      </c>
      <c r="BL119" s="42">
        <f t="shared" si="60"/>
        <v>86000000</v>
      </c>
    </row>
    <row r="120" spans="1:64" s="70" customFormat="1" hidden="1" x14ac:dyDescent="0.25">
      <c r="A120" s="61" t="s">
        <v>860</v>
      </c>
      <c r="B120" s="62">
        <v>0</v>
      </c>
      <c r="C120" s="62">
        <v>0</v>
      </c>
      <c r="D120" s="62">
        <v>0</v>
      </c>
      <c r="E120" s="62">
        <v>0</v>
      </c>
      <c r="F120" s="62">
        <v>0</v>
      </c>
      <c r="G120" s="62">
        <v>0</v>
      </c>
      <c r="H120" s="62">
        <v>0</v>
      </c>
      <c r="I120" s="62">
        <v>0</v>
      </c>
      <c r="J120" s="62">
        <v>0</v>
      </c>
      <c r="K120" s="62">
        <v>0</v>
      </c>
      <c r="L120" s="62">
        <v>0</v>
      </c>
      <c r="M120" s="62">
        <v>0</v>
      </c>
      <c r="N120" s="62">
        <v>0</v>
      </c>
      <c r="O120" s="62">
        <v>0</v>
      </c>
      <c r="P120" s="62">
        <v>0</v>
      </c>
      <c r="Q120" s="62">
        <v>0</v>
      </c>
      <c r="R120" s="62">
        <v>0</v>
      </c>
      <c r="S120" s="62">
        <v>0</v>
      </c>
      <c r="T120" s="62">
        <v>0</v>
      </c>
      <c r="U120" s="62">
        <v>0</v>
      </c>
      <c r="V120" s="118">
        <v>0</v>
      </c>
      <c r="W120" s="63">
        <f>SUM(B120:V120)</f>
        <v>0</v>
      </c>
      <c r="X120" s="64"/>
      <c r="Y120" s="64"/>
      <c r="Z120" s="64"/>
      <c r="AA120" s="64"/>
      <c r="AB120" s="64"/>
      <c r="AC120" s="64">
        <v>86000000</v>
      </c>
      <c r="AD120" s="64"/>
      <c r="AE120" s="64"/>
      <c r="AF120" s="64"/>
      <c r="AG120" s="64"/>
      <c r="AH120" s="64"/>
      <c r="AI120" s="65">
        <f>SUM(X120:AH120)</f>
        <v>86000000</v>
      </c>
      <c r="AJ120" s="66"/>
      <c r="AK120" s="66"/>
      <c r="AL120" s="66"/>
      <c r="AM120" s="66"/>
      <c r="AN120" s="66"/>
      <c r="AO120" s="66"/>
      <c r="AP120" s="66"/>
      <c r="AQ120" s="66"/>
      <c r="AR120" s="66"/>
      <c r="AS120" s="66"/>
      <c r="AT120" s="66"/>
      <c r="AU120" s="66"/>
      <c r="AV120" s="66"/>
      <c r="AW120" s="66"/>
      <c r="AX120" s="66"/>
      <c r="AY120" s="66"/>
      <c r="AZ120" s="67"/>
      <c r="BA120" s="66"/>
      <c r="BB120" s="66"/>
      <c r="BC120" s="66"/>
      <c r="BD120" s="66"/>
      <c r="BE120" s="66"/>
      <c r="BF120" s="66"/>
      <c r="BG120" s="66"/>
      <c r="BH120" s="66"/>
      <c r="BI120" s="66"/>
      <c r="BJ120" s="68">
        <f>SUM(BA120:BI120)</f>
        <v>0</v>
      </c>
      <c r="BK120" s="69">
        <f t="shared" si="62"/>
        <v>86000000</v>
      </c>
      <c r="BL120" s="69">
        <f t="shared" si="60"/>
        <v>86000000</v>
      </c>
    </row>
    <row r="121" spans="1:64" s="43" customFormat="1" ht="30" x14ac:dyDescent="0.25">
      <c r="A121" s="74" t="s">
        <v>1010</v>
      </c>
      <c r="B121" s="45">
        <f t="shared" ref="B121:BJ121" si="107">+B122</f>
        <v>582000000</v>
      </c>
      <c r="C121" s="45">
        <f t="shared" si="107"/>
        <v>0</v>
      </c>
      <c r="D121" s="45">
        <f t="shared" si="107"/>
        <v>0</v>
      </c>
      <c r="E121" s="45">
        <f t="shared" si="107"/>
        <v>0</v>
      </c>
      <c r="F121" s="45">
        <f t="shared" si="107"/>
        <v>697218140</v>
      </c>
      <c r="G121" s="45">
        <f t="shared" si="107"/>
        <v>0</v>
      </c>
      <c r="H121" s="45">
        <f t="shared" si="107"/>
        <v>0</v>
      </c>
      <c r="I121" s="45">
        <f t="shared" si="107"/>
        <v>0</v>
      </c>
      <c r="J121" s="45">
        <f t="shared" si="107"/>
        <v>39816289</v>
      </c>
      <c r="K121" s="112">
        <f t="shared" si="107"/>
        <v>0</v>
      </c>
      <c r="L121" s="112">
        <f t="shared" si="107"/>
        <v>0</v>
      </c>
      <c r="M121" s="112">
        <f t="shared" si="107"/>
        <v>0</v>
      </c>
      <c r="N121" s="112">
        <f t="shared" si="107"/>
        <v>0</v>
      </c>
      <c r="O121" s="112">
        <f t="shared" si="107"/>
        <v>0</v>
      </c>
      <c r="P121" s="112">
        <f t="shared" si="107"/>
        <v>0</v>
      </c>
      <c r="Q121" s="112">
        <f t="shared" si="107"/>
        <v>0</v>
      </c>
      <c r="R121" s="112">
        <f t="shared" si="107"/>
        <v>74000000</v>
      </c>
      <c r="S121" s="45">
        <f t="shared" si="107"/>
        <v>0</v>
      </c>
      <c r="T121" s="45">
        <f t="shared" si="107"/>
        <v>10210780</v>
      </c>
      <c r="U121" s="112">
        <f t="shared" si="107"/>
        <v>0</v>
      </c>
      <c r="V121" s="75">
        <f t="shared" si="107"/>
        <v>0</v>
      </c>
      <c r="W121" s="46">
        <f t="shared" si="107"/>
        <v>1403245209</v>
      </c>
      <c r="X121" s="53">
        <f t="shared" si="107"/>
        <v>0</v>
      </c>
      <c r="Y121" s="53">
        <f t="shared" si="107"/>
        <v>17000000</v>
      </c>
      <c r="Z121" s="53">
        <f t="shared" si="107"/>
        <v>0</v>
      </c>
      <c r="AA121" s="53">
        <f t="shared" si="107"/>
        <v>0</v>
      </c>
      <c r="AB121" s="53">
        <f t="shared" si="107"/>
        <v>0</v>
      </c>
      <c r="AC121" s="53">
        <f t="shared" si="107"/>
        <v>41993976</v>
      </c>
      <c r="AD121" s="53">
        <f t="shared" si="107"/>
        <v>0</v>
      </c>
      <c r="AE121" s="53">
        <f t="shared" si="107"/>
        <v>0</v>
      </c>
      <c r="AF121" s="53">
        <f t="shared" si="107"/>
        <v>0</v>
      </c>
      <c r="AG121" s="53">
        <f t="shared" si="107"/>
        <v>0</v>
      </c>
      <c r="AH121" s="53">
        <f t="shared" si="107"/>
        <v>0</v>
      </c>
      <c r="AI121" s="54">
        <f t="shared" si="107"/>
        <v>58993976</v>
      </c>
      <c r="AJ121" s="55">
        <f t="shared" si="107"/>
        <v>0</v>
      </c>
      <c r="AK121" s="55">
        <f t="shared" si="107"/>
        <v>0</v>
      </c>
      <c r="AL121" s="55">
        <f t="shared" si="107"/>
        <v>0</v>
      </c>
      <c r="AM121" s="55">
        <f t="shared" si="107"/>
        <v>0</v>
      </c>
      <c r="AN121" s="55">
        <f t="shared" si="107"/>
        <v>34073202</v>
      </c>
      <c r="AO121" s="55">
        <f t="shared" si="107"/>
        <v>0</v>
      </c>
      <c r="AP121" s="55">
        <f t="shared" si="107"/>
        <v>0</v>
      </c>
      <c r="AQ121" s="55">
        <f t="shared" si="107"/>
        <v>0</v>
      </c>
      <c r="AR121" s="55">
        <f t="shared" si="107"/>
        <v>0</v>
      </c>
      <c r="AS121" s="55">
        <f t="shared" si="107"/>
        <v>0</v>
      </c>
      <c r="AT121" s="55">
        <f t="shared" si="107"/>
        <v>0</v>
      </c>
      <c r="AU121" s="55">
        <f t="shared" si="107"/>
        <v>613179</v>
      </c>
      <c r="AV121" s="55">
        <f>+AV122</f>
        <v>0</v>
      </c>
      <c r="AW121" s="55">
        <f>+AW122</f>
        <v>0</v>
      </c>
      <c r="AX121" s="55">
        <f>+AX122</f>
        <v>0</v>
      </c>
      <c r="AY121" s="55">
        <f>+AY122</f>
        <v>0</v>
      </c>
      <c r="AZ121" s="56">
        <f>+AZ122</f>
        <v>34686381</v>
      </c>
      <c r="BA121" s="55">
        <f t="shared" si="107"/>
        <v>0</v>
      </c>
      <c r="BB121" s="55">
        <f t="shared" si="107"/>
        <v>0</v>
      </c>
      <c r="BC121" s="55">
        <f t="shared" si="107"/>
        <v>0</v>
      </c>
      <c r="BD121" s="55">
        <f t="shared" si="107"/>
        <v>0</v>
      </c>
      <c r="BE121" s="55">
        <f t="shared" si="107"/>
        <v>2699268.23</v>
      </c>
      <c r="BF121" s="55">
        <f t="shared" si="107"/>
        <v>0</v>
      </c>
      <c r="BG121" s="55">
        <f t="shared" si="107"/>
        <v>0</v>
      </c>
      <c r="BH121" s="55">
        <f t="shared" si="107"/>
        <v>0</v>
      </c>
      <c r="BI121" s="55">
        <f t="shared" si="107"/>
        <v>0</v>
      </c>
      <c r="BJ121" s="57">
        <f t="shared" si="107"/>
        <v>2699268.23</v>
      </c>
      <c r="BK121" s="42">
        <f t="shared" si="62"/>
        <v>96379625.230000004</v>
      </c>
      <c r="BL121" s="42">
        <f t="shared" si="60"/>
        <v>1499624834.23</v>
      </c>
    </row>
    <row r="122" spans="1:64" s="43" customFormat="1" x14ac:dyDescent="0.25">
      <c r="A122" s="58" t="s">
        <v>1011</v>
      </c>
      <c r="B122" s="45">
        <f t="shared" ref="B122:BJ122" si="108">+B123+B130+B141+B150+B146+B153</f>
        <v>582000000</v>
      </c>
      <c r="C122" s="45">
        <f t="shared" si="108"/>
        <v>0</v>
      </c>
      <c r="D122" s="45">
        <f t="shared" si="108"/>
        <v>0</v>
      </c>
      <c r="E122" s="45">
        <f t="shared" si="108"/>
        <v>0</v>
      </c>
      <c r="F122" s="45">
        <f t="shared" si="108"/>
        <v>697218140</v>
      </c>
      <c r="G122" s="45">
        <f t="shared" si="108"/>
        <v>0</v>
      </c>
      <c r="H122" s="45">
        <f t="shared" si="108"/>
        <v>0</v>
      </c>
      <c r="I122" s="45">
        <f t="shared" si="108"/>
        <v>0</v>
      </c>
      <c r="J122" s="45">
        <f t="shared" si="108"/>
        <v>39816289</v>
      </c>
      <c r="K122" s="112">
        <f t="shared" si="108"/>
        <v>0</v>
      </c>
      <c r="L122" s="112">
        <f t="shared" si="108"/>
        <v>0</v>
      </c>
      <c r="M122" s="112">
        <f t="shared" si="108"/>
        <v>0</v>
      </c>
      <c r="N122" s="112">
        <f t="shared" si="108"/>
        <v>0</v>
      </c>
      <c r="O122" s="112">
        <f t="shared" si="108"/>
        <v>0</v>
      </c>
      <c r="P122" s="112">
        <f t="shared" si="108"/>
        <v>0</v>
      </c>
      <c r="Q122" s="112">
        <f t="shared" si="108"/>
        <v>0</v>
      </c>
      <c r="R122" s="112">
        <f t="shared" si="108"/>
        <v>74000000</v>
      </c>
      <c r="S122" s="45">
        <f t="shared" si="108"/>
        <v>0</v>
      </c>
      <c r="T122" s="45">
        <f t="shared" si="108"/>
        <v>10210780</v>
      </c>
      <c r="U122" s="112">
        <f t="shared" si="108"/>
        <v>0</v>
      </c>
      <c r="V122" s="75">
        <f t="shared" si="108"/>
        <v>0</v>
      </c>
      <c r="W122" s="46">
        <f t="shared" si="108"/>
        <v>1403245209</v>
      </c>
      <c r="X122" s="53">
        <f t="shared" si="108"/>
        <v>0</v>
      </c>
      <c r="Y122" s="53">
        <f t="shared" si="108"/>
        <v>17000000</v>
      </c>
      <c r="Z122" s="53">
        <f t="shared" si="108"/>
        <v>0</v>
      </c>
      <c r="AA122" s="53">
        <f t="shared" si="108"/>
        <v>0</v>
      </c>
      <c r="AB122" s="53">
        <f t="shared" si="108"/>
        <v>0</v>
      </c>
      <c r="AC122" s="53">
        <f t="shared" si="108"/>
        <v>41993976</v>
      </c>
      <c r="AD122" s="53">
        <f t="shared" si="108"/>
        <v>0</v>
      </c>
      <c r="AE122" s="53">
        <f t="shared" si="108"/>
        <v>0</v>
      </c>
      <c r="AF122" s="53">
        <f t="shared" si="108"/>
        <v>0</v>
      </c>
      <c r="AG122" s="53">
        <f t="shared" si="108"/>
        <v>0</v>
      </c>
      <c r="AH122" s="53">
        <f t="shared" si="108"/>
        <v>0</v>
      </c>
      <c r="AI122" s="54">
        <f t="shared" si="108"/>
        <v>58993976</v>
      </c>
      <c r="AJ122" s="55">
        <f t="shared" si="108"/>
        <v>0</v>
      </c>
      <c r="AK122" s="55">
        <f t="shared" si="108"/>
        <v>0</v>
      </c>
      <c r="AL122" s="55">
        <f t="shared" si="108"/>
        <v>0</v>
      </c>
      <c r="AM122" s="55">
        <f t="shared" si="108"/>
        <v>0</v>
      </c>
      <c r="AN122" s="55">
        <f t="shared" si="108"/>
        <v>34073202</v>
      </c>
      <c r="AO122" s="55">
        <f t="shared" si="108"/>
        <v>0</v>
      </c>
      <c r="AP122" s="55">
        <f t="shared" si="108"/>
        <v>0</v>
      </c>
      <c r="AQ122" s="55">
        <f t="shared" si="108"/>
        <v>0</v>
      </c>
      <c r="AR122" s="55">
        <f t="shared" si="108"/>
        <v>0</v>
      </c>
      <c r="AS122" s="55">
        <f t="shared" si="108"/>
        <v>0</v>
      </c>
      <c r="AT122" s="55">
        <f t="shared" si="108"/>
        <v>0</v>
      </c>
      <c r="AU122" s="55">
        <f t="shared" si="108"/>
        <v>613179</v>
      </c>
      <c r="AV122" s="55">
        <f t="shared" si="108"/>
        <v>0</v>
      </c>
      <c r="AW122" s="55">
        <f t="shared" si="108"/>
        <v>0</v>
      </c>
      <c r="AX122" s="55">
        <f t="shared" si="108"/>
        <v>0</v>
      </c>
      <c r="AY122" s="55">
        <f t="shared" si="108"/>
        <v>0</v>
      </c>
      <c r="AZ122" s="56">
        <f t="shared" si="108"/>
        <v>34686381</v>
      </c>
      <c r="BA122" s="55">
        <f t="shared" si="108"/>
        <v>0</v>
      </c>
      <c r="BB122" s="55">
        <f t="shared" si="108"/>
        <v>0</v>
      </c>
      <c r="BC122" s="55">
        <f t="shared" si="108"/>
        <v>0</v>
      </c>
      <c r="BD122" s="55">
        <f t="shared" si="108"/>
        <v>0</v>
      </c>
      <c r="BE122" s="55">
        <f t="shared" si="108"/>
        <v>2699268.23</v>
      </c>
      <c r="BF122" s="55">
        <f t="shared" si="108"/>
        <v>0</v>
      </c>
      <c r="BG122" s="55">
        <f t="shared" si="108"/>
        <v>0</v>
      </c>
      <c r="BH122" s="55">
        <f t="shared" si="108"/>
        <v>0</v>
      </c>
      <c r="BI122" s="55">
        <f t="shared" si="108"/>
        <v>0</v>
      </c>
      <c r="BJ122" s="57">
        <f t="shared" si="108"/>
        <v>2699268.23</v>
      </c>
      <c r="BK122" s="42">
        <f t="shared" si="62"/>
        <v>96379625.230000004</v>
      </c>
      <c r="BL122" s="42">
        <f t="shared" si="60"/>
        <v>1499624834.23</v>
      </c>
    </row>
    <row r="123" spans="1:64" s="43" customFormat="1" ht="30" x14ac:dyDescent="0.25">
      <c r="A123" s="59" t="s">
        <v>1012</v>
      </c>
      <c r="B123" s="45">
        <f t="shared" ref="B123:BJ123" si="109">+B124+B128</f>
        <v>60000000</v>
      </c>
      <c r="C123" s="45">
        <f t="shared" si="109"/>
        <v>0</v>
      </c>
      <c r="D123" s="45">
        <f t="shared" si="109"/>
        <v>0</v>
      </c>
      <c r="E123" s="45">
        <f t="shared" si="109"/>
        <v>0</v>
      </c>
      <c r="F123" s="45">
        <f t="shared" si="109"/>
        <v>0</v>
      </c>
      <c r="G123" s="45">
        <f t="shared" si="109"/>
        <v>0</v>
      </c>
      <c r="H123" s="45">
        <f t="shared" si="109"/>
        <v>0</v>
      </c>
      <c r="I123" s="45">
        <f t="shared" si="109"/>
        <v>0</v>
      </c>
      <c r="J123" s="45">
        <f t="shared" si="109"/>
        <v>39816289</v>
      </c>
      <c r="K123" s="112">
        <f t="shared" si="109"/>
        <v>0</v>
      </c>
      <c r="L123" s="112">
        <f t="shared" si="109"/>
        <v>0</v>
      </c>
      <c r="M123" s="112">
        <f t="shared" si="109"/>
        <v>0</v>
      </c>
      <c r="N123" s="112">
        <f t="shared" si="109"/>
        <v>0</v>
      </c>
      <c r="O123" s="112">
        <f t="shared" si="109"/>
        <v>0</v>
      </c>
      <c r="P123" s="112">
        <f t="shared" si="109"/>
        <v>0</v>
      </c>
      <c r="Q123" s="112">
        <f t="shared" si="109"/>
        <v>0</v>
      </c>
      <c r="R123" s="112">
        <f t="shared" si="109"/>
        <v>0</v>
      </c>
      <c r="S123" s="45">
        <f t="shared" si="109"/>
        <v>0</v>
      </c>
      <c r="T123" s="45">
        <f t="shared" si="109"/>
        <v>0</v>
      </c>
      <c r="U123" s="112">
        <f t="shared" si="109"/>
        <v>0</v>
      </c>
      <c r="V123" s="75">
        <f t="shared" si="109"/>
        <v>0</v>
      </c>
      <c r="W123" s="46">
        <f t="shared" si="109"/>
        <v>99816289</v>
      </c>
      <c r="X123" s="53">
        <f t="shared" si="109"/>
        <v>0</v>
      </c>
      <c r="Y123" s="53">
        <f t="shared" si="109"/>
        <v>0</v>
      </c>
      <c r="Z123" s="53">
        <f t="shared" si="109"/>
        <v>0</v>
      </c>
      <c r="AA123" s="53">
        <f t="shared" si="109"/>
        <v>0</v>
      </c>
      <c r="AB123" s="53">
        <f t="shared" si="109"/>
        <v>0</v>
      </c>
      <c r="AC123" s="53">
        <f t="shared" si="109"/>
        <v>0</v>
      </c>
      <c r="AD123" s="53">
        <f t="shared" si="109"/>
        <v>0</v>
      </c>
      <c r="AE123" s="53">
        <f t="shared" si="109"/>
        <v>0</v>
      </c>
      <c r="AF123" s="53">
        <f t="shared" si="109"/>
        <v>0</v>
      </c>
      <c r="AG123" s="53">
        <f t="shared" si="109"/>
        <v>0</v>
      </c>
      <c r="AH123" s="53">
        <f t="shared" si="109"/>
        <v>0</v>
      </c>
      <c r="AI123" s="54">
        <f t="shared" si="109"/>
        <v>0</v>
      </c>
      <c r="AJ123" s="55">
        <f t="shared" si="109"/>
        <v>0</v>
      </c>
      <c r="AK123" s="55">
        <f t="shared" si="109"/>
        <v>0</v>
      </c>
      <c r="AL123" s="55">
        <f t="shared" si="109"/>
        <v>0</v>
      </c>
      <c r="AM123" s="55">
        <f t="shared" si="109"/>
        <v>0</v>
      </c>
      <c r="AN123" s="55">
        <f t="shared" si="109"/>
        <v>34073202</v>
      </c>
      <c r="AO123" s="55">
        <f t="shared" si="109"/>
        <v>0</v>
      </c>
      <c r="AP123" s="55">
        <f t="shared" si="109"/>
        <v>0</v>
      </c>
      <c r="AQ123" s="55">
        <f t="shared" si="109"/>
        <v>0</v>
      </c>
      <c r="AR123" s="55">
        <f t="shared" si="109"/>
        <v>0</v>
      </c>
      <c r="AS123" s="55">
        <f t="shared" si="109"/>
        <v>0</v>
      </c>
      <c r="AT123" s="55">
        <f t="shared" si="109"/>
        <v>0</v>
      </c>
      <c r="AU123" s="55">
        <f t="shared" si="109"/>
        <v>0</v>
      </c>
      <c r="AV123" s="55">
        <f t="shared" si="109"/>
        <v>0</v>
      </c>
      <c r="AW123" s="55">
        <f t="shared" si="109"/>
        <v>0</v>
      </c>
      <c r="AX123" s="55">
        <f t="shared" si="109"/>
        <v>0</v>
      </c>
      <c r="AY123" s="55">
        <f t="shared" si="109"/>
        <v>0</v>
      </c>
      <c r="AZ123" s="56">
        <f t="shared" si="109"/>
        <v>34073202</v>
      </c>
      <c r="BA123" s="55">
        <f t="shared" si="109"/>
        <v>0</v>
      </c>
      <c r="BB123" s="55">
        <f t="shared" si="109"/>
        <v>0</v>
      </c>
      <c r="BC123" s="55">
        <f t="shared" si="109"/>
        <v>0</v>
      </c>
      <c r="BD123" s="55">
        <f t="shared" si="109"/>
        <v>0</v>
      </c>
      <c r="BE123" s="55">
        <f t="shared" si="109"/>
        <v>0</v>
      </c>
      <c r="BF123" s="55">
        <f t="shared" si="109"/>
        <v>0</v>
      </c>
      <c r="BG123" s="55">
        <f t="shared" si="109"/>
        <v>0</v>
      </c>
      <c r="BH123" s="55">
        <f t="shared" si="109"/>
        <v>0</v>
      </c>
      <c r="BI123" s="55">
        <f t="shared" si="109"/>
        <v>0</v>
      </c>
      <c r="BJ123" s="57">
        <f t="shared" si="109"/>
        <v>0</v>
      </c>
      <c r="BK123" s="42">
        <f t="shared" si="62"/>
        <v>34073202</v>
      </c>
      <c r="BL123" s="42">
        <f t="shared" si="60"/>
        <v>133889491</v>
      </c>
    </row>
    <row r="124" spans="1:64" s="43" customFormat="1" ht="45" x14ac:dyDescent="0.25">
      <c r="A124" s="60" t="s">
        <v>1013</v>
      </c>
      <c r="B124" s="45">
        <f t="shared" ref="B124:BJ124" si="110">SUM(B125:B127)</f>
        <v>60000000</v>
      </c>
      <c r="C124" s="45">
        <f t="shared" si="110"/>
        <v>0</v>
      </c>
      <c r="D124" s="45">
        <f t="shared" si="110"/>
        <v>0</v>
      </c>
      <c r="E124" s="45">
        <f t="shared" si="110"/>
        <v>0</v>
      </c>
      <c r="F124" s="45">
        <f t="shared" si="110"/>
        <v>0</v>
      </c>
      <c r="G124" s="45">
        <f t="shared" si="110"/>
        <v>0</v>
      </c>
      <c r="H124" s="45">
        <f t="shared" si="110"/>
        <v>0</v>
      </c>
      <c r="I124" s="45">
        <f t="shared" si="110"/>
        <v>0</v>
      </c>
      <c r="J124" s="45">
        <f t="shared" si="110"/>
        <v>39816289</v>
      </c>
      <c r="K124" s="112">
        <f t="shared" si="110"/>
        <v>0</v>
      </c>
      <c r="L124" s="112">
        <f t="shared" si="110"/>
        <v>0</v>
      </c>
      <c r="M124" s="112">
        <f t="shared" si="110"/>
        <v>0</v>
      </c>
      <c r="N124" s="112">
        <f t="shared" si="110"/>
        <v>0</v>
      </c>
      <c r="O124" s="112">
        <f t="shared" si="110"/>
        <v>0</v>
      </c>
      <c r="P124" s="112">
        <f t="shared" si="110"/>
        <v>0</v>
      </c>
      <c r="Q124" s="112">
        <f t="shared" si="110"/>
        <v>0</v>
      </c>
      <c r="R124" s="112">
        <f t="shared" si="110"/>
        <v>0</v>
      </c>
      <c r="S124" s="45">
        <f t="shared" si="110"/>
        <v>0</v>
      </c>
      <c r="T124" s="45">
        <f t="shared" si="110"/>
        <v>0</v>
      </c>
      <c r="U124" s="112">
        <f t="shared" si="110"/>
        <v>0</v>
      </c>
      <c r="V124" s="75">
        <f t="shared" si="110"/>
        <v>0</v>
      </c>
      <c r="W124" s="46">
        <f t="shared" si="110"/>
        <v>99816289</v>
      </c>
      <c r="X124" s="53">
        <f t="shared" si="110"/>
        <v>0</v>
      </c>
      <c r="Y124" s="53">
        <f t="shared" si="110"/>
        <v>0</v>
      </c>
      <c r="Z124" s="53">
        <f t="shared" si="110"/>
        <v>0</v>
      </c>
      <c r="AA124" s="53">
        <f t="shared" si="110"/>
        <v>0</v>
      </c>
      <c r="AB124" s="53">
        <f t="shared" si="110"/>
        <v>0</v>
      </c>
      <c r="AC124" s="53">
        <f t="shared" si="110"/>
        <v>0</v>
      </c>
      <c r="AD124" s="53">
        <f t="shared" si="110"/>
        <v>0</v>
      </c>
      <c r="AE124" s="53">
        <f t="shared" si="110"/>
        <v>0</v>
      </c>
      <c r="AF124" s="53">
        <f t="shared" si="110"/>
        <v>0</v>
      </c>
      <c r="AG124" s="53">
        <f t="shared" si="110"/>
        <v>0</v>
      </c>
      <c r="AH124" s="53">
        <f t="shared" si="110"/>
        <v>0</v>
      </c>
      <c r="AI124" s="54">
        <f t="shared" si="110"/>
        <v>0</v>
      </c>
      <c r="AJ124" s="55">
        <f t="shared" si="110"/>
        <v>0</v>
      </c>
      <c r="AK124" s="55">
        <f t="shared" si="110"/>
        <v>0</v>
      </c>
      <c r="AL124" s="55">
        <f t="shared" si="110"/>
        <v>0</v>
      </c>
      <c r="AM124" s="55">
        <f t="shared" si="110"/>
        <v>0</v>
      </c>
      <c r="AN124" s="55">
        <f t="shared" si="110"/>
        <v>34073202</v>
      </c>
      <c r="AO124" s="55">
        <f t="shared" si="110"/>
        <v>0</v>
      </c>
      <c r="AP124" s="55">
        <f t="shared" si="110"/>
        <v>0</v>
      </c>
      <c r="AQ124" s="55">
        <f t="shared" si="110"/>
        <v>0</v>
      </c>
      <c r="AR124" s="55">
        <f t="shared" si="110"/>
        <v>0</v>
      </c>
      <c r="AS124" s="55">
        <f t="shared" si="110"/>
        <v>0</v>
      </c>
      <c r="AT124" s="55">
        <f t="shared" si="110"/>
        <v>0</v>
      </c>
      <c r="AU124" s="55">
        <f t="shared" si="110"/>
        <v>0</v>
      </c>
      <c r="AV124" s="55">
        <f t="shared" si="110"/>
        <v>0</v>
      </c>
      <c r="AW124" s="55">
        <f t="shared" si="110"/>
        <v>0</v>
      </c>
      <c r="AX124" s="55">
        <f t="shared" si="110"/>
        <v>0</v>
      </c>
      <c r="AY124" s="55">
        <f t="shared" si="110"/>
        <v>0</v>
      </c>
      <c r="AZ124" s="56">
        <f t="shared" si="110"/>
        <v>34073202</v>
      </c>
      <c r="BA124" s="55">
        <f t="shared" si="110"/>
        <v>0</v>
      </c>
      <c r="BB124" s="55">
        <f t="shared" si="110"/>
        <v>0</v>
      </c>
      <c r="BC124" s="55">
        <f t="shared" si="110"/>
        <v>0</v>
      </c>
      <c r="BD124" s="55">
        <f t="shared" si="110"/>
        <v>0</v>
      </c>
      <c r="BE124" s="55">
        <f t="shared" si="110"/>
        <v>0</v>
      </c>
      <c r="BF124" s="55">
        <f t="shared" si="110"/>
        <v>0</v>
      </c>
      <c r="BG124" s="55">
        <f t="shared" si="110"/>
        <v>0</v>
      </c>
      <c r="BH124" s="55">
        <f t="shared" si="110"/>
        <v>0</v>
      </c>
      <c r="BI124" s="55">
        <f t="shared" si="110"/>
        <v>0</v>
      </c>
      <c r="BJ124" s="57">
        <f t="shared" si="110"/>
        <v>0</v>
      </c>
      <c r="BK124" s="42">
        <f t="shared" si="62"/>
        <v>34073202</v>
      </c>
      <c r="BL124" s="42">
        <f t="shared" si="60"/>
        <v>133889491</v>
      </c>
    </row>
    <row r="125" spans="1:64" s="70" customFormat="1" ht="30" hidden="1" x14ac:dyDescent="0.25">
      <c r="A125" s="61" t="s">
        <v>1014</v>
      </c>
      <c r="B125" s="62">
        <v>0</v>
      </c>
      <c r="C125" s="62">
        <v>0</v>
      </c>
      <c r="D125" s="62">
        <v>0</v>
      </c>
      <c r="E125" s="62">
        <v>0</v>
      </c>
      <c r="F125" s="62">
        <v>0</v>
      </c>
      <c r="G125" s="62">
        <v>0</v>
      </c>
      <c r="H125" s="62">
        <v>0</v>
      </c>
      <c r="I125" s="62">
        <v>0</v>
      </c>
      <c r="J125" s="62">
        <v>39816289</v>
      </c>
      <c r="K125" s="62">
        <v>0</v>
      </c>
      <c r="L125" s="62">
        <v>0</v>
      </c>
      <c r="M125" s="62">
        <v>0</v>
      </c>
      <c r="N125" s="62">
        <v>0</v>
      </c>
      <c r="O125" s="62">
        <v>0</v>
      </c>
      <c r="P125" s="62">
        <v>0</v>
      </c>
      <c r="Q125" s="62">
        <v>0</v>
      </c>
      <c r="R125" s="62">
        <v>0</v>
      </c>
      <c r="S125" s="62">
        <v>0</v>
      </c>
      <c r="T125" s="62">
        <v>0</v>
      </c>
      <c r="U125" s="62">
        <v>0</v>
      </c>
      <c r="V125" s="118">
        <v>0</v>
      </c>
      <c r="W125" s="63">
        <f>SUM(B125:V125)</f>
        <v>39816289</v>
      </c>
      <c r="X125" s="64"/>
      <c r="Y125" s="64"/>
      <c r="Z125" s="64"/>
      <c r="AA125" s="64"/>
      <c r="AB125" s="64"/>
      <c r="AC125" s="64"/>
      <c r="AD125" s="64"/>
      <c r="AE125" s="64"/>
      <c r="AF125" s="64"/>
      <c r="AG125" s="64"/>
      <c r="AH125" s="64"/>
      <c r="AI125" s="65">
        <f>SUM(X125:AH125)</f>
        <v>0</v>
      </c>
      <c r="AJ125" s="66"/>
      <c r="AK125" s="66"/>
      <c r="AL125" s="66"/>
      <c r="AM125" s="66"/>
      <c r="AN125" s="66">
        <v>34073202</v>
      </c>
      <c r="AO125" s="66"/>
      <c r="AP125" s="66"/>
      <c r="AQ125" s="66"/>
      <c r="AR125" s="66"/>
      <c r="AS125" s="66"/>
      <c r="AT125" s="66"/>
      <c r="AU125" s="66"/>
      <c r="AV125" s="66"/>
      <c r="AW125" s="66"/>
      <c r="AX125" s="66"/>
      <c r="AY125" s="66"/>
      <c r="AZ125" s="67">
        <f>SUM(AJ125:AY125)</f>
        <v>34073202</v>
      </c>
      <c r="BA125" s="66"/>
      <c r="BB125" s="66"/>
      <c r="BC125" s="66"/>
      <c r="BD125" s="66"/>
      <c r="BE125" s="66"/>
      <c r="BF125" s="66"/>
      <c r="BG125" s="66"/>
      <c r="BH125" s="66"/>
      <c r="BI125" s="66"/>
      <c r="BJ125" s="68">
        <f>SUM(BA125:BI125)</f>
        <v>0</v>
      </c>
      <c r="BK125" s="69">
        <f t="shared" si="62"/>
        <v>34073202</v>
      </c>
      <c r="BL125" s="69">
        <f t="shared" si="60"/>
        <v>73889491</v>
      </c>
    </row>
    <row r="126" spans="1:64" s="70" customFormat="1" hidden="1" x14ac:dyDescent="0.25">
      <c r="A126" s="61" t="s">
        <v>1015</v>
      </c>
      <c r="B126" s="62">
        <v>30000000</v>
      </c>
      <c r="C126" s="62">
        <v>0</v>
      </c>
      <c r="D126" s="62">
        <v>0</v>
      </c>
      <c r="E126" s="62">
        <v>0</v>
      </c>
      <c r="F126" s="62">
        <v>0</v>
      </c>
      <c r="G126" s="62">
        <v>0</v>
      </c>
      <c r="H126" s="62">
        <v>0</v>
      </c>
      <c r="I126" s="62">
        <v>0</v>
      </c>
      <c r="J126" s="62">
        <v>0</v>
      </c>
      <c r="K126" s="62">
        <v>0</v>
      </c>
      <c r="L126" s="62">
        <v>0</v>
      </c>
      <c r="M126" s="62">
        <v>0</v>
      </c>
      <c r="N126" s="62">
        <v>0</v>
      </c>
      <c r="O126" s="62">
        <v>0</v>
      </c>
      <c r="P126" s="62">
        <v>0</v>
      </c>
      <c r="Q126" s="62">
        <v>0</v>
      </c>
      <c r="R126" s="62"/>
      <c r="S126" s="62">
        <v>0</v>
      </c>
      <c r="T126" s="62">
        <v>0</v>
      </c>
      <c r="U126" s="62">
        <v>0</v>
      </c>
      <c r="V126" s="118">
        <v>0</v>
      </c>
      <c r="W126" s="63">
        <f>SUM(B126:V126)</f>
        <v>30000000</v>
      </c>
      <c r="X126" s="64"/>
      <c r="Y126" s="64"/>
      <c r="Z126" s="64"/>
      <c r="AA126" s="64"/>
      <c r="AB126" s="64"/>
      <c r="AC126" s="64"/>
      <c r="AD126" s="64"/>
      <c r="AE126" s="64"/>
      <c r="AF126" s="64"/>
      <c r="AG126" s="64"/>
      <c r="AH126" s="64"/>
      <c r="AI126" s="65">
        <f>SUM(X126:AH126)</f>
        <v>0</v>
      </c>
      <c r="AJ126" s="66"/>
      <c r="AK126" s="66"/>
      <c r="AL126" s="66"/>
      <c r="AM126" s="66"/>
      <c r="AN126" s="66"/>
      <c r="AO126" s="66"/>
      <c r="AP126" s="66"/>
      <c r="AQ126" s="66"/>
      <c r="AR126" s="66"/>
      <c r="AS126" s="66"/>
      <c r="AT126" s="66"/>
      <c r="AU126" s="66"/>
      <c r="AV126" s="66"/>
      <c r="AW126" s="66"/>
      <c r="AX126" s="66"/>
      <c r="AY126" s="66"/>
      <c r="AZ126" s="67"/>
      <c r="BA126" s="66"/>
      <c r="BB126" s="66"/>
      <c r="BC126" s="66"/>
      <c r="BD126" s="66"/>
      <c r="BE126" s="66"/>
      <c r="BF126" s="66"/>
      <c r="BG126" s="66"/>
      <c r="BH126" s="66"/>
      <c r="BI126" s="66"/>
      <c r="BJ126" s="68">
        <f>SUM(BA126:BI126)</f>
        <v>0</v>
      </c>
      <c r="BK126" s="69">
        <f t="shared" si="62"/>
        <v>0</v>
      </c>
      <c r="BL126" s="69">
        <f t="shared" si="60"/>
        <v>30000000</v>
      </c>
    </row>
    <row r="127" spans="1:64" s="70" customFormat="1" ht="30" hidden="1" x14ac:dyDescent="0.25">
      <c r="A127" s="61" t="s">
        <v>1016</v>
      </c>
      <c r="B127" s="62">
        <v>30000000</v>
      </c>
      <c r="C127" s="62">
        <v>0</v>
      </c>
      <c r="D127" s="62">
        <v>0</v>
      </c>
      <c r="E127" s="62">
        <v>0</v>
      </c>
      <c r="F127" s="62">
        <v>0</v>
      </c>
      <c r="G127" s="62">
        <v>0</v>
      </c>
      <c r="H127" s="62">
        <v>0</v>
      </c>
      <c r="I127" s="62">
        <v>0</v>
      </c>
      <c r="J127" s="62">
        <v>0</v>
      </c>
      <c r="K127" s="62">
        <v>0</v>
      </c>
      <c r="L127" s="62">
        <v>0</v>
      </c>
      <c r="M127" s="62">
        <v>0</v>
      </c>
      <c r="N127" s="62">
        <v>0</v>
      </c>
      <c r="O127" s="62">
        <v>0</v>
      </c>
      <c r="P127" s="62">
        <v>0</v>
      </c>
      <c r="Q127" s="62">
        <v>0</v>
      </c>
      <c r="R127" s="62">
        <v>0</v>
      </c>
      <c r="S127" s="62">
        <v>0</v>
      </c>
      <c r="T127" s="62">
        <v>0</v>
      </c>
      <c r="U127" s="62">
        <v>0</v>
      </c>
      <c r="V127" s="118">
        <v>0</v>
      </c>
      <c r="W127" s="63">
        <f>SUM(B127:V127)</f>
        <v>30000000</v>
      </c>
      <c r="X127" s="64"/>
      <c r="Y127" s="64"/>
      <c r="Z127" s="64"/>
      <c r="AA127" s="64"/>
      <c r="AB127" s="64"/>
      <c r="AC127" s="64"/>
      <c r="AD127" s="64"/>
      <c r="AE127" s="64"/>
      <c r="AF127" s="64"/>
      <c r="AG127" s="64"/>
      <c r="AH127" s="64"/>
      <c r="AI127" s="65">
        <f>SUM(X127:AH127)</f>
        <v>0</v>
      </c>
      <c r="AJ127" s="66"/>
      <c r="AK127" s="66"/>
      <c r="AL127" s="66"/>
      <c r="AM127" s="66"/>
      <c r="AN127" s="66"/>
      <c r="AO127" s="66"/>
      <c r="AP127" s="66"/>
      <c r="AQ127" s="66"/>
      <c r="AR127" s="66"/>
      <c r="AS127" s="66"/>
      <c r="AT127" s="66"/>
      <c r="AU127" s="66"/>
      <c r="AV127" s="66"/>
      <c r="AW127" s="66"/>
      <c r="AX127" s="66"/>
      <c r="AY127" s="66"/>
      <c r="AZ127" s="67"/>
      <c r="BA127" s="66"/>
      <c r="BB127" s="66"/>
      <c r="BC127" s="66"/>
      <c r="BD127" s="66"/>
      <c r="BE127" s="66"/>
      <c r="BF127" s="66"/>
      <c r="BG127" s="66"/>
      <c r="BH127" s="66"/>
      <c r="BI127" s="66"/>
      <c r="BJ127" s="68">
        <f>SUM(BA127:BI127)</f>
        <v>0</v>
      </c>
      <c r="BK127" s="69">
        <f t="shared" si="62"/>
        <v>0</v>
      </c>
      <c r="BL127" s="69">
        <f t="shared" si="60"/>
        <v>30000000</v>
      </c>
    </row>
    <row r="128" spans="1:64" s="43" customFormat="1" ht="45" x14ac:dyDescent="0.25">
      <c r="A128" s="60" t="s">
        <v>1017</v>
      </c>
      <c r="B128" s="45">
        <f t="shared" ref="B128:BJ128" si="111">SUM(B129:B129)</f>
        <v>0</v>
      </c>
      <c r="C128" s="45">
        <f t="shared" si="111"/>
        <v>0</v>
      </c>
      <c r="D128" s="45">
        <f t="shared" si="111"/>
        <v>0</v>
      </c>
      <c r="E128" s="45">
        <f t="shared" si="111"/>
        <v>0</v>
      </c>
      <c r="F128" s="45">
        <f t="shared" si="111"/>
        <v>0</v>
      </c>
      <c r="G128" s="45">
        <f t="shared" si="111"/>
        <v>0</v>
      </c>
      <c r="H128" s="45">
        <f t="shared" si="111"/>
        <v>0</v>
      </c>
      <c r="I128" s="45">
        <f t="shared" si="111"/>
        <v>0</v>
      </c>
      <c r="J128" s="45">
        <f t="shared" si="111"/>
        <v>0</v>
      </c>
      <c r="K128" s="112">
        <f t="shared" si="111"/>
        <v>0</v>
      </c>
      <c r="L128" s="112">
        <f t="shared" si="111"/>
        <v>0</v>
      </c>
      <c r="M128" s="112">
        <f t="shared" si="111"/>
        <v>0</v>
      </c>
      <c r="N128" s="112">
        <f t="shared" si="111"/>
        <v>0</v>
      </c>
      <c r="O128" s="112">
        <f t="shared" si="111"/>
        <v>0</v>
      </c>
      <c r="P128" s="112">
        <f t="shared" si="111"/>
        <v>0</v>
      </c>
      <c r="Q128" s="112">
        <f t="shared" si="111"/>
        <v>0</v>
      </c>
      <c r="R128" s="112">
        <f t="shared" si="111"/>
        <v>0</v>
      </c>
      <c r="S128" s="45">
        <f t="shared" si="111"/>
        <v>0</v>
      </c>
      <c r="T128" s="45">
        <f t="shared" si="111"/>
        <v>0</v>
      </c>
      <c r="U128" s="112">
        <f t="shared" si="111"/>
        <v>0</v>
      </c>
      <c r="V128" s="75">
        <f t="shared" si="111"/>
        <v>0</v>
      </c>
      <c r="W128" s="46">
        <f t="shared" si="111"/>
        <v>0</v>
      </c>
      <c r="X128" s="53">
        <f t="shared" si="111"/>
        <v>0</v>
      </c>
      <c r="Y128" s="53">
        <f t="shared" si="111"/>
        <v>0</v>
      </c>
      <c r="Z128" s="53">
        <f t="shared" si="111"/>
        <v>0</v>
      </c>
      <c r="AA128" s="53">
        <f t="shared" si="111"/>
        <v>0</v>
      </c>
      <c r="AB128" s="53">
        <f t="shared" si="111"/>
        <v>0</v>
      </c>
      <c r="AC128" s="53">
        <f t="shared" si="111"/>
        <v>0</v>
      </c>
      <c r="AD128" s="53">
        <f t="shared" si="111"/>
        <v>0</v>
      </c>
      <c r="AE128" s="53">
        <f t="shared" si="111"/>
        <v>0</v>
      </c>
      <c r="AF128" s="53">
        <f t="shared" si="111"/>
        <v>0</v>
      </c>
      <c r="AG128" s="53">
        <f t="shared" si="111"/>
        <v>0</v>
      </c>
      <c r="AH128" s="53">
        <f t="shared" si="111"/>
        <v>0</v>
      </c>
      <c r="AI128" s="54">
        <f t="shared" si="111"/>
        <v>0</v>
      </c>
      <c r="AJ128" s="55">
        <f t="shared" si="111"/>
        <v>0</v>
      </c>
      <c r="AK128" s="55">
        <f t="shared" si="111"/>
        <v>0</v>
      </c>
      <c r="AL128" s="55">
        <f t="shared" si="111"/>
        <v>0</v>
      </c>
      <c r="AM128" s="55">
        <f t="shared" si="111"/>
        <v>0</v>
      </c>
      <c r="AN128" s="55">
        <f t="shared" si="111"/>
        <v>0</v>
      </c>
      <c r="AO128" s="55">
        <f t="shared" si="111"/>
        <v>0</v>
      </c>
      <c r="AP128" s="55">
        <f t="shared" si="111"/>
        <v>0</v>
      </c>
      <c r="AQ128" s="55">
        <f t="shared" si="111"/>
        <v>0</v>
      </c>
      <c r="AR128" s="55">
        <f t="shared" si="111"/>
        <v>0</v>
      </c>
      <c r="AS128" s="55">
        <f t="shared" si="111"/>
        <v>0</v>
      </c>
      <c r="AT128" s="55">
        <f t="shared" si="111"/>
        <v>0</v>
      </c>
      <c r="AU128" s="55">
        <f t="shared" si="111"/>
        <v>0</v>
      </c>
      <c r="AV128" s="55">
        <f t="shared" si="111"/>
        <v>0</v>
      </c>
      <c r="AW128" s="55">
        <f t="shared" si="111"/>
        <v>0</v>
      </c>
      <c r="AX128" s="55">
        <f t="shared" si="111"/>
        <v>0</v>
      </c>
      <c r="AY128" s="55">
        <f t="shared" si="111"/>
        <v>0</v>
      </c>
      <c r="AZ128" s="56">
        <f t="shared" si="111"/>
        <v>0</v>
      </c>
      <c r="BA128" s="55">
        <f t="shared" si="111"/>
        <v>0</v>
      </c>
      <c r="BB128" s="55">
        <f t="shared" si="111"/>
        <v>0</v>
      </c>
      <c r="BC128" s="55">
        <f t="shared" si="111"/>
        <v>0</v>
      </c>
      <c r="BD128" s="55">
        <f t="shared" si="111"/>
        <v>0</v>
      </c>
      <c r="BE128" s="55">
        <f t="shared" si="111"/>
        <v>0</v>
      </c>
      <c r="BF128" s="55">
        <f t="shared" si="111"/>
        <v>0</v>
      </c>
      <c r="BG128" s="55">
        <f t="shared" si="111"/>
        <v>0</v>
      </c>
      <c r="BH128" s="55">
        <f t="shared" si="111"/>
        <v>0</v>
      </c>
      <c r="BI128" s="55">
        <f t="shared" si="111"/>
        <v>0</v>
      </c>
      <c r="BJ128" s="57">
        <f t="shared" si="111"/>
        <v>0</v>
      </c>
      <c r="BK128" s="42">
        <f t="shared" si="62"/>
        <v>0</v>
      </c>
      <c r="BL128" s="42">
        <f t="shared" si="60"/>
        <v>0</v>
      </c>
    </row>
    <row r="129" spans="1:64" s="70" customFormat="1" hidden="1" x14ac:dyDescent="0.25">
      <c r="A129" s="61" t="s">
        <v>914</v>
      </c>
      <c r="B129" s="62">
        <v>0</v>
      </c>
      <c r="C129" s="62">
        <v>0</v>
      </c>
      <c r="D129" s="62">
        <v>0</v>
      </c>
      <c r="E129" s="62">
        <v>0</v>
      </c>
      <c r="F129" s="62">
        <v>0</v>
      </c>
      <c r="G129" s="62">
        <v>0</v>
      </c>
      <c r="H129" s="62">
        <v>0</v>
      </c>
      <c r="I129" s="62">
        <v>0</v>
      </c>
      <c r="J129" s="62">
        <v>0</v>
      </c>
      <c r="K129" s="62">
        <v>0</v>
      </c>
      <c r="L129" s="62">
        <v>0</v>
      </c>
      <c r="M129" s="62">
        <v>0</v>
      </c>
      <c r="N129" s="62">
        <v>0</v>
      </c>
      <c r="O129" s="62">
        <v>0</v>
      </c>
      <c r="P129" s="62">
        <v>0</v>
      </c>
      <c r="Q129" s="62">
        <v>0</v>
      </c>
      <c r="R129" s="62">
        <v>0</v>
      </c>
      <c r="S129" s="62">
        <v>0</v>
      </c>
      <c r="T129" s="62">
        <v>0</v>
      </c>
      <c r="U129" s="62">
        <v>0</v>
      </c>
      <c r="V129" s="118">
        <v>0</v>
      </c>
      <c r="W129" s="63">
        <f>SUM(B129:V129)</f>
        <v>0</v>
      </c>
      <c r="X129" s="64"/>
      <c r="Y129" s="64"/>
      <c r="Z129" s="64"/>
      <c r="AA129" s="64"/>
      <c r="AB129" s="64"/>
      <c r="AC129" s="64"/>
      <c r="AD129" s="64"/>
      <c r="AE129" s="64"/>
      <c r="AF129" s="64"/>
      <c r="AG129" s="64"/>
      <c r="AH129" s="64"/>
      <c r="AI129" s="65">
        <f>SUM(X129:AH129)</f>
        <v>0</v>
      </c>
      <c r="AJ129" s="66"/>
      <c r="AK129" s="66"/>
      <c r="AL129" s="66"/>
      <c r="AM129" s="66"/>
      <c r="AN129" s="66"/>
      <c r="AO129" s="66"/>
      <c r="AP129" s="66"/>
      <c r="AQ129" s="66"/>
      <c r="AR129" s="66"/>
      <c r="AS129" s="66"/>
      <c r="AT129" s="66"/>
      <c r="AU129" s="66"/>
      <c r="AV129" s="66"/>
      <c r="AW129" s="66"/>
      <c r="AX129" s="66"/>
      <c r="AY129" s="66"/>
      <c r="AZ129" s="67"/>
      <c r="BA129" s="66"/>
      <c r="BB129" s="66"/>
      <c r="BC129" s="66"/>
      <c r="BD129" s="66"/>
      <c r="BE129" s="66"/>
      <c r="BF129" s="66"/>
      <c r="BG129" s="66"/>
      <c r="BH129" s="66"/>
      <c r="BI129" s="66"/>
      <c r="BJ129" s="68">
        <f>SUM(BA129:BI129)</f>
        <v>0</v>
      </c>
      <c r="BK129" s="69">
        <f t="shared" si="62"/>
        <v>0</v>
      </c>
      <c r="BL129" s="69">
        <f t="shared" si="60"/>
        <v>0</v>
      </c>
    </row>
    <row r="130" spans="1:64" s="43" customFormat="1" ht="30" x14ac:dyDescent="0.25">
      <c r="A130" s="59" t="s">
        <v>1018</v>
      </c>
      <c r="B130" s="45">
        <f t="shared" ref="B130:BJ130" si="112">+B131+B139</f>
        <v>0</v>
      </c>
      <c r="C130" s="45">
        <f t="shared" si="112"/>
        <v>0</v>
      </c>
      <c r="D130" s="45">
        <f t="shared" si="112"/>
        <v>0</v>
      </c>
      <c r="E130" s="45">
        <f t="shared" si="112"/>
        <v>0</v>
      </c>
      <c r="F130" s="45">
        <f t="shared" si="112"/>
        <v>697218140</v>
      </c>
      <c r="G130" s="45">
        <f t="shared" si="112"/>
        <v>0</v>
      </c>
      <c r="H130" s="45">
        <f t="shared" si="112"/>
        <v>0</v>
      </c>
      <c r="I130" s="45">
        <f t="shared" si="112"/>
        <v>0</v>
      </c>
      <c r="J130" s="45">
        <f t="shared" si="112"/>
        <v>0</v>
      </c>
      <c r="K130" s="112">
        <f t="shared" si="112"/>
        <v>0</v>
      </c>
      <c r="L130" s="112">
        <f t="shared" si="112"/>
        <v>0</v>
      </c>
      <c r="M130" s="112">
        <f t="shared" si="112"/>
        <v>0</v>
      </c>
      <c r="N130" s="112">
        <f t="shared" si="112"/>
        <v>0</v>
      </c>
      <c r="O130" s="112">
        <f t="shared" si="112"/>
        <v>0</v>
      </c>
      <c r="P130" s="112">
        <f t="shared" si="112"/>
        <v>0</v>
      </c>
      <c r="Q130" s="112">
        <f t="shared" si="112"/>
        <v>0</v>
      </c>
      <c r="R130" s="112">
        <f t="shared" si="112"/>
        <v>70000000</v>
      </c>
      <c r="S130" s="45">
        <f t="shared" si="112"/>
        <v>0</v>
      </c>
      <c r="T130" s="45">
        <f t="shared" si="112"/>
        <v>10210780</v>
      </c>
      <c r="U130" s="112">
        <f t="shared" si="112"/>
        <v>0</v>
      </c>
      <c r="V130" s="75">
        <f t="shared" si="112"/>
        <v>0</v>
      </c>
      <c r="W130" s="46">
        <f t="shared" si="112"/>
        <v>777428920</v>
      </c>
      <c r="X130" s="53">
        <f t="shared" si="112"/>
        <v>0</v>
      </c>
      <c r="Y130" s="53">
        <f t="shared" si="112"/>
        <v>0</v>
      </c>
      <c r="Z130" s="53">
        <f t="shared" si="112"/>
        <v>0</v>
      </c>
      <c r="AA130" s="53">
        <f t="shared" si="112"/>
        <v>0</v>
      </c>
      <c r="AB130" s="53">
        <f t="shared" si="112"/>
        <v>0</v>
      </c>
      <c r="AC130" s="53">
        <f t="shared" si="112"/>
        <v>0</v>
      </c>
      <c r="AD130" s="53">
        <f t="shared" si="112"/>
        <v>0</v>
      </c>
      <c r="AE130" s="53">
        <f t="shared" si="112"/>
        <v>0</v>
      </c>
      <c r="AF130" s="53">
        <f t="shared" si="112"/>
        <v>0</v>
      </c>
      <c r="AG130" s="53">
        <f t="shared" si="112"/>
        <v>0</v>
      </c>
      <c r="AH130" s="53">
        <f t="shared" si="112"/>
        <v>0</v>
      </c>
      <c r="AI130" s="54">
        <f t="shared" si="112"/>
        <v>0</v>
      </c>
      <c r="AJ130" s="55">
        <f t="shared" si="112"/>
        <v>0</v>
      </c>
      <c r="AK130" s="55">
        <f t="shared" si="112"/>
        <v>0</v>
      </c>
      <c r="AL130" s="55">
        <f t="shared" si="112"/>
        <v>0</v>
      </c>
      <c r="AM130" s="55">
        <f t="shared" si="112"/>
        <v>0</v>
      </c>
      <c r="AN130" s="55">
        <f t="shared" si="112"/>
        <v>0</v>
      </c>
      <c r="AO130" s="55">
        <f t="shared" si="112"/>
        <v>0</v>
      </c>
      <c r="AP130" s="55">
        <f t="shared" si="112"/>
        <v>0</v>
      </c>
      <c r="AQ130" s="55">
        <f t="shared" si="112"/>
        <v>0</v>
      </c>
      <c r="AR130" s="55">
        <f t="shared" si="112"/>
        <v>0</v>
      </c>
      <c r="AS130" s="55">
        <f t="shared" si="112"/>
        <v>0</v>
      </c>
      <c r="AT130" s="55">
        <f t="shared" si="112"/>
        <v>0</v>
      </c>
      <c r="AU130" s="55">
        <f t="shared" si="112"/>
        <v>613179</v>
      </c>
      <c r="AV130" s="55">
        <f t="shared" si="112"/>
        <v>0</v>
      </c>
      <c r="AW130" s="55">
        <f t="shared" si="112"/>
        <v>0</v>
      </c>
      <c r="AX130" s="55">
        <f t="shared" si="112"/>
        <v>0</v>
      </c>
      <c r="AY130" s="55">
        <f t="shared" si="112"/>
        <v>0</v>
      </c>
      <c r="AZ130" s="56">
        <f t="shared" si="112"/>
        <v>613179</v>
      </c>
      <c r="BA130" s="55">
        <f t="shared" si="112"/>
        <v>0</v>
      </c>
      <c r="BB130" s="55">
        <f t="shared" si="112"/>
        <v>0</v>
      </c>
      <c r="BC130" s="55">
        <f t="shared" si="112"/>
        <v>0</v>
      </c>
      <c r="BD130" s="55">
        <f t="shared" si="112"/>
        <v>0</v>
      </c>
      <c r="BE130" s="55">
        <f t="shared" si="112"/>
        <v>2699268.23</v>
      </c>
      <c r="BF130" s="55">
        <f t="shared" si="112"/>
        <v>0</v>
      </c>
      <c r="BG130" s="55">
        <f t="shared" si="112"/>
        <v>0</v>
      </c>
      <c r="BH130" s="55">
        <f t="shared" si="112"/>
        <v>0</v>
      </c>
      <c r="BI130" s="55">
        <f t="shared" si="112"/>
        <v>0</v>
      </c>
      <c r="BJ130" s="57">
        <f t="shared" si="112"/>
        <v>2699268.23</v>
      </c>
      <c r="BK130" s="42">
        <f t="shared" si="62"/>
        <v>3312447.23</v>
      </c>
      <c r="BL130" s="42">
        <f t="shared" si="60"/>
        <v>780741367.23000002</v>
      </c>
    </row>
    <row r="131" spans="1:64" s="43" customFormat="1" ht="30" x14ac:dyDescent="0.25">
      <c r="A131" s="60" t="s">
        <v>1019</v>
      </c>
      <c r="B131" s="45">
        <f t="shared" ref="B131:BJ131" si="113">SUM(B132:B138)</f>
        <v>0</v>
      </c>
      <c r="C131" s="45">
        <f t="shared" si="113"/>
        <v>0</v>
      </c>
      <c r="D131" s="45">
        <f t="shared" si="113"/>
        <v>0</v>
      </c>
      <c r="E131" s="45">
        <f t="shared" si="113"/>
        <v>0</v>
      </c>
      <c r="F131" s="45">
        <f t="shared" si="113"/>
        <v>697218140</v>
      </c>
      <c r="G131" s="45">
        <f t="shared" si="113"/>
        <v>0</v>
      </c>
      <c r="H131" s="45">
        <f t="shared" si="113"/>
        <v>0</v>
      </c>
      <c r="I131" s="45">
        <f t="shared" si="113"/>
        <v>0</v>
      </c>
      <c r="J131" s="45">
        <f t="shared" si="113"/>
        <v>0</v>
      </c>
      <c r="K131" s="112">
        <f t="shared" si="113"/>
        <v>0</v>
      </c>
      <c r="L131" s="112">
        <f t="shared" si="113"/>
        <v>0</v>
      </c>
      <c r="M131" s="112">
        <f t="shared" si="113"/>
        <v>0</v>
      </c>
      <c r="N131" s="112">
        <f t="shared" si="113"/>
        <v>0</v>
      </c>
      <c r="O131" s="112">
        <f t="shared" si="113"/>
        <v>0</v>
      </c>
      <c r="P131" s="112">
        <f t="shared" si="113"/>
        <v>0</v>
      </c>
      <c r="Q131" s="112">
        <f t="shared" si="113"/>
        <v>0</v>
      </c>
      <c r="R131" s="112">
        <f t="shared" si="113"/>
        <v>70000000</v>
      </c>
      <c r="S131" s="45">
        <f t="shared" si="113"/>
        <v>0</v>
      </c>
      <c r="T131" s="45">
        <f t="shared" si="113"/>
        <v>10210780</v>
      </c>
      <c r="U131" s="112">
        <f t="shared" si="113"/>
        <v>0</v>
      </c>
      <c r="V131" s="75">
        <f t="shared" si="113"/>
        <v>0</v>
      </c>
      <c r="W131" s="46">
        <f t="shared" si="113"/>
        <v>777428920</v>
      </c>
      <c r="X131" s="53">
        <f t="shared" si="113"/>
        <v>0</v>
      </c>
      <c r="Y131" s="53">
        <f t="shared" si="113"/>
        <v>0</v>
      </c>
      <c r="Z131" s="53">
        <f t="shared" si="113"/>
        <v>0</v>
      </c>
      <c r="AA131" s="53">
        <f t="shared" si="113"/>
        <v>0</v>
      </c>
      <c r="AB131" s="53">
        <f t="shared" si="113"/>
        <v>0</v>
      </c>
      <c r="AC131" s="53">
        <f t="shared" si="113"/>
        <v>0</v>
      </c>
      <c r="AD131" s="53">
        <f t="shared" si="113"/>
        <v>0</v>
      </c>
      <c r="AE131" s="53">
        <f t="shared" si="113"/>
        <v>0</v>
      </c>
      <c r="AF131" s="53">
        <f t="shared" si="113"/>
        <v>0</v>
      </c>
      <c r="AG131" s="53">
        <f t="shared" si="113"/>
        <v>0</v>
      </c>
      <c r="AH131" s="53">
        <f t="shared" si="113"/>
        <v>0</v>
      </c>
      <c r="AI131" s="54">
        <f t="shared" si="113"/>
        <v>0</v>
      </c>
      <c r="AJ131" s="55">
        <f t="shared" si="113"/>
        <v>0</v>
      </c>
      <c r="AK131" s="55">
        <f t="shared" si="113"/>
        <v>0</v>
      </c>
      <c r="AL131" s="55">
        <f t="shared" si="113"/>
        <v>0</v>
      </c>
      <c r="AM131" s="55">
        <f t="shared" si="113"/>
        <v>0</v>
      </c>
      <c r="AN131" s="55">
        <f t="shared" si="113"/>
        <v>0</v>
      </c>
      <c r="AO131" s="55">
        <f t="shared" si="113"/>
        <v>0</v>
      </c>
      <c r="AP131" s="55">
        <f t="shared" si="113"/>
        <v>0</v>
      </c>
      <c r="AQ131" s="55">
        <f t="shared" si="113"/>
        <v>0</v>
      </c>
      <c r="AR131" s="55">
        <f t="shared" si="113"/>
        <v>0</v>
      </c>
      <c r="AS131" s="55">
        <f t="shared" si="113"/>
        <v>0</v>
      </c>
      <c r="AT131" s="55">
        <f t="shared" si="113"/>
        <v>0</v>
      </c>
      <c r="AU131" s="55">
        <f t="shared" si="113"/>
        <v>613179</v>
      </c>
      <c r="AV131" s="55">
        <f t="shared" si="113"/>
        <v>0</v>
      </c>
      <c r="AW131" s="55">
        <f t="shared" si="113"/>
        <v>0</v>
      </c>
      <c r="AX131" s="55">
        <f t="shared" si="113"/>
        <v>0</v>
      </c>
      <c r="AY131" s="55">
        <f t="shared" si="113"/>
        <v>0</v>
      </c>
      <c r="AZ131" s="56">
        <f t="shared" si="113"/>
        <v>613179</v>
      </c>
      <c r="BA131" s="55">
        <f t="shared" si="113"/>
        <v>0</v>
      </c>
      <c r="BB131" s="55">
        <f t="shared" si="113"/>
        <v>0</v>
      </c>
      <c r="BC131" s="55">
        <f t="shared" si="113"/>
        <v>0</v>
      </c>
      <c r="BD131" s="55">
        <f t="shared" si="113"/>
        <v>0</v>
      </c>
      <c r="BE131" s="55">
        <f t="shared" si="113"/>
        <v>2699268.23</v>
      </c>
      <c r="BF131" s="55">
        <f t="shared" si="113"/>
        <v>0</v>
      </c>
      <c r="BG131" s="55">
        <f t="shared" si="113"/>
        <v>0</v>
      </c>
      <c r="BH131" s="55">
        <f t="shared" si="113"/>
        <v>0</v>
      </c>
      <c r="BI131" s="55">
        <f t="shared" si="113"/>
        <v>0</v>
      </c>
      <c r="BJ131" s="57">
        <f t="shared" si="113"/>
        <v>2699268.23</v>
      </c>
      <c r="BK131" s="42">
        <f t="shared" si="62"/>
        <v>3312447.23</v>
      </c>
      <c r="BL131" s="42">
        <f t="shared" ref="BL131:BL194" si="114">+W131+AI131+AZ131+BJ131</f>
        <v>780741367.23000002</v>
      </c>
    </row>
    <row r="132" spans="1:64" s="70" customFormat="1" ht="30" hidden="1" x14ac:dyDescent="0.25">
      <c r="A132" s="61" t="s">
        <v>1020</v>
      </c>
      <c r="B132" s="62">
        <v>0</v>
      </c>
      <c r="C132" s="62">
        <v>0</v>
      </c>
      <c r="D132" s="62">
        <v>0</v>
      </c>
      <c r="E132" s="62">
        <v>0</v>
      </c>
      <c r="F132" s="62">
        <v>697218140</v>
      </c>
      <c r="G132" s="62">
        <v>0</v>
      </c>
      <c r="H132" s="62">
        <v>0</v>
      </c>
      <c r="I132" s="62">
        <v>0</v>
      </c>
      <c r="J132" s="62">
        <v>0</v>
      </c>
      <c r="K132" s="62">
        <v>0</v>
      </c>
      <c r="L132" s="62">
        <v>0</v>
      </c>
      <c r="M132" s="62">
        <v>0</v>
      </c>
      <c r="N132" s="62">
        <v>0</v>
      </c>
      <c r="O132" s="62">
        <v>0</v>
      </c>
      <c r="P132" s="62">
        <v>0</v>
      </c>
      <c r="Q132" s="62">
        <v>0</v>
      </c>
      <c r="R132" s="62">
        <v>0</v>
      </c>
      <c r="S132" s="62">
        <v>0</v>
      </c>
      <c r="T132" s="62">
        <v>0</v>
      </c>
      <c r="U132" s="62">
        <v>0</v>
      </c>
      <c r="V132" s="118">
        <v>0</v>
      </c>
      <c r="W132" s="63">
        <f t="shared" ref="W132:W138" si="115">SUM(B132:V132)</f>
        <v>697218140</v>
      </c>
      <c r="X132" s="64"/>
      <c r="Y132" s="64"/>
      <c r="Z132" s="64"/>
      <c r="AA132" s="64"/>
      <c r="AB132" s="64"/>
      <c r="AC132" s="64"/>
      <c r="AD132" s="64"/>
      <c r="AE132" s="64"/>
      <c r="AF132" s="64"/>
      <c r="AG132" s="64"/>
      <c r="AH132" s="64"/>
      <c r="AI132" s="65">
        <f t="shared" ref="AI132:AI138" si="116">SUM(X132:AH132)</f>
        <v>0</v>
      </c>
      <c r="AJ132" s="66"/>
      <c r="AK132" s="66"/>
      <c r="AL132" s="66"/>
      <c r="AM132" s="66"/>
      <c r="AN132" s="66"/>
      <c r="AO132" s="66"/>
      <c r="AP132" s="66"/>
      <c r="AQ132" s="66"/>
      <c r="AR132" s="66"/>
      <c r="AS132" s="66"/>
      <c r="AT132" s="66"/>
      <c r="AU132" s="66"/>
      <c r="AV132" s="66"/>
      <c r="AW132" s="66"/>
      <c r="AX132" s="66"/>
      <c r="AY132" s="66"/>
      <c r="AZ132" s="67"/>
      <c r="BA132" s="66"/>
      <c r="BB132" s="66"/>
      <c r="BC132" s="66"/>
      <c r="BD132" s="66"/>
      <c r="BE132" s="66"/>
      <c r="BF132" s="66"/>
      <c r="BG132" s="66"/>
      <c r="BH132" s="66"/>
      <c r="BI132" s="66"/>
      <c r="BJ132" s="68">
        <f t="shared" ref="BJ132:BJ138" si="117">SUM(BA132:BI132)</f>
        <v>0</v>
      </c>
      <c r="BK132" s="69">
        <f t="shared" si="62"/>
        <v>0</v>
      </c>
      <c r="BL132" s="69">
        <f t="shared" si="114"/>
        <v>697218140</v>
      </c>
    </row>
    <row r="133" spans="1:64" s="70" customFormat="1" ht="45" hidden="1" x14ac:dyDescent="0.25">
      <c r="A133" s="61" t="s">
        <v>1021</v>
      </c>
      <c r="B133" s="62"/>
      <c r="C133" s="62"/>
      <c r="D133" s="62"/>
      <c r="E133" s="62"/>
      <c r="F133" s="62"/>
      <c r="G133" s="62"/>
      <c r="H133" s="62"/>
      <c r="I133" s="62"/>
      <c r="J133" s="62"/>
      <c r="K133" s="62"/>
      <c r="L133" s="62"/>
      <c r="M133" s="62"/>
      <c r="N133" s="62"/>
      <c r="O133" s="62"/>
      <c r="P133" s="62"/>
      <c r="Q133" s="62"/>
      <c r="R133" s="62">
        <v>40000000</v>
      </c>
      <c r="S133" s="62"/>
      <c r="T133" s="62"/>
      <c r="U133" s="62"/>
      <c r="V133" s="118"/>
      <c r="W133" s="63">
        <f t="shared" si="115"/>
        <v>40000000</v>
      </c>
      <c r="X133" s="64"/>
      <c r="Y133" s="64"/>
      <c r="Z133" s="64"/>
      <c r="AA133" s="64"/>
      <c r="AB133" s="64"/>
      <c r="AC133" s="64"/>
      <c r="AD133" s="64"/>
      <c r="AE133" s="64"/>
      <c r="AF133" s="64"/>
      <c r="AG133" s="64"/>
      <c r="AH133" s="64"/>
      <c r="AI133" s="65">
        <f t="shared" si="116"/>
        <v>0</v>
      </c>
      <c r="AJ133" s="66"/>
      <c r="AK133" s="66"/>
      <c r="AL133" s="66"/>
      <c r="AM133" s="66"/>
      <c r="AN133" s="66"/>
      <c r="AO133" s="66"/>
      <c r="AP133" s="66"/>
      <c r="AQ133" s="66"/>
      <c r="AR133" s="66"/>
      <c r="AS133" s="66"/>
      <c r="AT133" s="66"/>
      <c r="AU133" s="66"/>
      <c r="AV133" s="66"/>
      <c r="AW133" s="66"/>
      <c r="AX133" s="66"/>
      <c r="AY133" s="66"/>
      <c r="AZ133" s="67"/>
      <c r="BA133" s="66"/>
      <c r="BB133" s="66"/>
      <c r="BC133" s="66"/>
      <c r="BD133" s="66"/>
      <c r="BE133" s="66"/>
      <c r="BF133" s="66"/>
      <c r="BG133" s="66"/>
      <c r="BH133" s="66"/>
      <c r="BI133" s="66"/>
      <c r="BJ133" s="68">
        <f t="shared" si="117"/>
        <v>0</v>
      </c>
      <c r="BK133" s="69">
        <f t="shared" ref="BK133:BK196" si="118">+AI133+AZ133+BJ133</f>
        <v>0</v>
      </c>
      <c r="BL133" s="69">
        <f t="shared" si="114"/>
        <v>40000000</v>
      </c>
    </row>
    <row r="134" spans="1:64" s="70" customFormat="1" hidden="1" x14ac:dyDescent="0.25">
      <c r="A134" s="61" t="s">
        <v>1022</v>
      </c>
      <c r="B134" s="62"/>
      <c r="C134" s="62"/>
      <c r="D134" s="62"/>
      <c r="E134" s="62"/>
      <c r="F134" s="62"/>
      <c r="G134" s="62"/>
      <c r="H134" s="62"/>
      <c r="I134" s="62"/>
      <c r="J134" s="62"/>
      <c r="K134" s="62"/>
      <c r="L134" s="62"/>
      <c r="M134" s="62"/>
      <c r="N134" s="62"/>
      <c r="O134" s="62"/>
      <c r="P134" s="62"/>
      <c r="Q134" s="62"/>
      <c r="R134" s="62">
        <v>30000000</v>
      </c>
      <c r="S134" s="62"/>
      <c r="T134" s="62"/>
      <c r="U134" s="62"/>
      <c r="V134" s="118"/>
      <c r="W134" s="63">
        <f t="shared" si="115"/>
        <v>30000000</v>
      </c>
      <c r="X134" s="64"/>
      <c r="Y134" s="64"/>
      <c r="Z134" s="64"/>
      <c r="AA134" s="64"/>
      <c r="AB134" s="64"/>
      <c r="AC134" s="64"/>
      <c r="AD134" s="64"/>
      <c r="AE134" s="64"/>
      <c r="AF134" s="64"/>
      <c r="AG134" s="64"/>
      <c r="AH134" s="64"/>
      <c r="AI134" s="65">
        <f t="shared" si="116"/>
        <v>0</v>
      </c>
      <c r="AJ134" s="66"/>
      <c r="AK134" s="66"/>
      <c r="AL134" s="66"/>
      <c r="AM134" s="66"/>
      <c r="AN134" s="66"/>
      <c r="AO134" s="66"/>
      <c r="AP134" s="66"/>
      <c r="AQ134" s="66"/>
      <c r="AR134" s="66"/>
      <c r="AS134" s="66"/>
      <c r="AT134" s="66"/>
      <c r="AU134" s="66"/>
      <c r="AV134" s="66"/>
      <c r="AW134" s="66"/>
      <c r="AX134" s="66"/>
      <c r="AY134" s="66"/>
      <c r="AZ134" s="67"/>
      <c r="BA134" s="66"/>
      <c r="BB134" s="66"/>
      <c r="BC134" s="66"/>
      <c r="BD134" s="66"/>
      <c r="BE134" s="66">
        <v>2699268.23</v>
      </c>
      <c r="BF134" s="66"/>
      <c r="BG134" s="66"/>
      <c r="BH134" s="66"/>
      <c r="BI134" s="66"/>
      <c r="BJ134" s="68">
        <f t="shared" si="117"/>
        <v>2699268.23</v>
      </c>
      <c r="BK134" s="69">
        <f t="shared" si="118"/>
        <v>2699268.23</v>
      </c>
      <c r="BL134" s="69">
        <f t="shared" si="114"/>
        <v>32699268.23</v>
      </c>
    </row>
    <row r="135" spans="1:64" s="70" customFormat="1" ht="30" hidden="1" x14ac:dyDescent="0.25">
      <c r="A135" s="61" t="s">
        <v>1023</v>
      </c>
      <c r="B135" s="62">
        <v>0</v>
      </c>
      <c r="C135" s="62">
        <v>0</v>
      </c>
      <c r="D135" s="62">
        <v>0</v>
      </c>
      <c r="E135" s="62">
        <v>0</v>
      </c>
      <c r="F135" s="62">
        <v>0</v>
      </c>
      <c r="G135" s="62">
        <v>0</v>
      </c>
      <c r="H135" s="62">
        <v>0</v>
      </c>
      <c r="I135" s="62">
        <v>0</v>
      </c>
      <c r="J135" s="62">
        <v>0</v>
      </c>
      <c r="K135" s="62">
        <v>0</v>
      </c>
      <c r="L135" s="62">
        <v>0</v>
      </c>
      <c r="M135" s="62">
        <v>0</v>
      </c>
      <c r="N135" s="62">
        <v>0</v>
      </c>
      <c r="O135" s="62">
        <v>0</v>
      </c>
      <c r="P135" s="62">
        <v>0</v>
      </c>
      <c r="Q135" s="62">
        <v>0</v>
      </c>
      <c r="R135" s="62">
        <v>0</v>
      </c>
      <c r="S135" s="62">
        <v>0</v>
      </c>
      <c r="T135" s="62">
        <v>10210780</v>
      </c>
      <c r="U135" s="62">
        <v>0</v>
      </c>
      <c r="V135" s="118">
        <v>0</v>
      </c>
      <c r="W135" s="63">
        <f t="shared" si="115"/>
        <v>10210780</v>
      </c>
      <c r="X135" s="64"/>
      <c r="Y135" s="64"/>
      <c r="Z135" s="64"/>
      <c r="AA135" s="64"/>
      <c r="AB135" s="64"/>
      <c r="AC135" s="64"/>
      <c r="AD135" s="64"/>
      <c r="AE135" s="64"/>
      <c r="AF135" s="64"/>
      <c r="AG135" s="64"/>
      <c r="AH135" s="64"/>
      <c r="AI135" s="65">
        <f t="shared" si="116"/>
        <v>0</v>
      </c>
      <c r="AJ135" s="66"/>
      <c r="AK135" s="66"/>
      <c r="AL135" s="66"/>
      <c r="AM135" s="66"/>
      <c r="AN135" s="66"/>
      <c r="AO135" s="66"/>
      <c r="AP135" s="66"/>
      <c r="AQ135" s="66"/>
      <c r="AR135" s="66"/>
      <c r="AS135" s="66"/>
      <c r="AT135" s="66"/>
      <c r="AU135" s="66"/>
      <c r="AV135" s="66"/>
      <c r="AW135" s="66"/>
      <c r="AX135" s="66"/>
      <c r="AY135" s="66"/>
      <c r="AZ135" s="67"/>
      <c r="BA135" s="66"/>
      <c r="BB135" s="66"/>
      <c r="BC135" s="66"/>
      <c r="BD135" s="66"/>
      <c r="BE135" s="66"/>
      <c r="BF135" s="66"/>
      <c r="BG135" s="66"/>
      <c r="BH135" s="66"/>
      <c r="BI135" s="66"/>
      <c r="BJ135" s="68">
        <f t="shared" si="117"/>
        <v>0</v>
      </c>
      <c r="BK135" s="69">
        <f t="shared" si="118"/>
        <v>0</v>
      </c>
      <c r="BL135" s="69">
        <f t="shared" si="114"/>
        <v>10210780</v>
      </c>
    </row>
    <row r="136" spans="1:64" s="70" customFormat="1" ht="30" hidden="1" x14ac:dyDescent="0.25">
      <c r="A136" s="61" t="s">
        <v>1024</v>
      </c>
      <c r="B136" s="62"/>
      <c r="C136" s="62"/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62"/>
      <c r="Q136" s="62"/>
      <c r="R136" s="62"/>
      <c r="S136" s="62"/>
      <c r="T136" s="62"/>
      <c r="U136" s="62"/>
      <c r="V136" s="118"/>
      <c r="W136" s="63">
        <f t="shared" si="115"/>
        <v>0</v>
      </c>
      <c r="X136" s="64"/>
      <c r="Y136" s="64"/>
      <c r="Z136" s="64"/>
      <c r="AA136" s="64"/>
      <c r="AB136" s="64"/>
      <c r="AC136" s="64"/>
      <c r="AD136" s="64"/>
      <c r="AE136" s="64"/>
      <c r="AF136" s="64"/>
      <c r="AG136" s="64"/>
      <c r="AH136" s="64"/>
      <c r="AI136" s="65">
        <f t="shared" si="116"/>
        <v>0</v>
      </c>
      <c r="AJ136" s="66"/>
      <c r="AK136" s="66"/>
      <c r="AL136" s="66"/>
      <c r="AM136" s="66"/>
      <c r="AN136" s="66"/>
      <c r="AO136" s="66"/>
      <c r="AP136" s="66"/>
      <c r="AQ136" s="66"/>
      <c r="AR136" s="66"/>
      <c r="AS136" s="66"/>
      <c r="AT136" s="66"/>
      <c r="AU136" s="66">
        <v>10440</v>
      </c>
      <c r="AV136" s="66"/>
      <c r="AW136" s="66"/>
      <c r="AX136" s="66"/>
      <c r="AY136" s="66"/>
      <c r="AZ136" s="67">
        <f>SUM(AJ136:AY136)</f>
        <v>10440</v>
      </c>
      <c r="BA136" s="66"/>
      <c r="BB136" s="66"/>
      <c r="BC136" s="66"/>
      <c r="BD136" s="66"/>
      <c r="BE136" s="66"/>
      <c r="BF136" s="66"/>
      <c r="BG136" s="66"/>
      <c r="BH136" s="66"/>
      <c r="BI136" s="66"/>
      <c r="BJ136" s="68">
        <f t="shared" si="117"/>
        <v>0</v>
      </c>
      <c r="BK136" s="69">
        <f t="shared" si="118"/>
        <v>10440</v>
      </c>
      <c r="BL136" s="69">
        <f t="shared" si="114"/>
        <v>10440</v>
      </c>
    </row>
    <row r="137" spans="1:64" s="70" customFormat="1" ht="30" hidden="1" x14ac:dyDescent="0.25">
      <c r="A137" s="61" t="s">
        <v>1025</v>
      </c>
      <c r="B137" s="62"/>
      <c r="C137" s="62"/>
      <c r="D137" s="62"/>
      <c r="E137" s="62"/>
      <c r="F137" s="62"/>
      <c r="G137" s="62"/>
      <c r="H137" s="62"/>
      <c r="I137" s="62"/>
      <c r="J137" s="62"/>
      <c r="K137" s="62"/>
      <c r="L137" s="62"/>
      <c r="M137" s="62"/>
      <c r="N137" s="62"/>
      <c r="O137" s="62"/>
      <c r="P137" s="62"/>
      <c r="Q137" s="62"/>
      <c r="R137" s="62"/>
      <c r="S137" s="62"/>
      <c r="T137" s="62"/>
      <c r="U137" s="62"/>
      <c r="V137" s="118"/>
      <c r="W137" s="63">
        <f t="shared" si="115"/>
        <v>0</v>
      </c>
      <c r="X137" s="64"/>
      <c r="Y137" s="64"/>
      <c r="Z137" s="64"/>
      <c r="AA137" s="64"/>
      <c r="AB137" s="64"/>
      <c r="AC137" s="64"/>
      <c r="AD137" s="64"/>
      <c r="AE137" s="64"/>
      <c r="AF137" s="64"/>
      <c r="AG137" s="64"/>
      <c r="AH137" s="64"/>
      <c r="AI137" s="65">
        <f t="shared" si="116"/>
        <v>0</v>
      </c>
      <c r="AJ137" s="66"/>
      <c r="AK137" s="66"/>
      <c r="AL137" s="66"/>
      <c r="AM137" s="66"/>
      <c r="AN137" s="66"/>
      <c r="AO137" s="66"/>
      <c r="AP137" s="66"/>
      <c r="AQ137" s="66"/>
      <c r="AR137" s="66"/>
      <c r="AS137" s="66"/>
      <c r="AT137" s="66"/>
      <c r="AU137" s="66">
        <v>507739</v>
      </c>
      <c r="AV137" s="66"/>
      <c r="AW137" s="66"/>
      <c r="AX137" s="66"/>
      <c r="AY137" s="66"/>
      <c r="AZ137" s="67">
        <f>SUM(AJ137:AY137)</f>
        <v>507739</v>
      </c>
      <c r="BA137" s="66"/>
      <c r="BB137" s="66"/>
      <c r="BC137" s="66"/>
      <c r="BD137" s="66"/>
      <c r="BE137" s="66"/>
      <c r="BF137" s="66"/>
      <c r="BG137" s="66"/>
      <c r="BH137" s="66"/>
      <c r="BI137" s="66"/>
      <c r="BJ137" s="68">
        <f t="shared" si="117"/>
        <v>0</v>
      </c>
      <c r="BK137" s="69">
        <f t="shared" si="118"/>
        <v>507739</v>
      </c>
      <c r="BL137" s="69">
        <f t="shared" si="114"/>
        <v>507739</v>
      </c>
    </row>
    <row r="138" spans="1:64" s="70" customFormat="1" ht="30" hidden="1" x14ac:dyDescent="0.25">
      <c r="A138" s="61" t="s">
        <v>1026</v>
      </c>
      <c r="B138" s="62"/>
      <c r="C138" s="62"/>
      <c r="D138" s="62"/>
      <c r="E138" s="62"/>
      <c r="F138" s="62"/>
      <c r="G138" s="62"/>
      <c r="H138" s="62"/>
      <c r="I138" s="62"/>
      <c r="J138" s="62"/>
      <c r="K138" s="62"/>
      <c r="L138" s="62"/>
      <c r="M138" s="62"/>
      <c r="N138" s="62"/>
      <c r="O138" s="62"/>
      <c r="P138" s="62"/>
      <c r="Q138" s="62"/>
      <c r="R138" s="62"/>
      <c r="S138" s="62"/>
      <c r="T138" s="62"/>
      <c r="U138" s="62"/>
      <c r="V138" s="118"/>
      <c r="W138" s="63">
        <f t="shared" si="115"/>
        <v>0</v>
      </c>
      <c r="X138" s="64"/>
      <c r="Y138" s="64"/>
      <c r="Z138" s="64"/>
      <c r="AA138" s="64"/>
      <c r="AB138" s="64"/>
      <c r="AC138" s="64"/>
      <c r="AD138" s="64"/>
      <c r="AE138" s="64"/>
      <c r="AF138" s="64"/>
      <c r="AG138" s="64"/>
      <c r="AH138" s="64"/>
      <c r="AI138" s="65">
        <f t="shared" si="116"/>
        <v>0</v>
      </c>
      <c r="AJ138" s="66"/>
      <c r="AK138" s="66"/>
      <c r="AL138" s="66"/>
      <c r="AM138" s="66"/>
      <c r="AN138" s="66"/>
      <c r="AO138" s="66"/>
      <c r="AP138" s="66"/>
      <c r="AQ138" s="66"/>
      <c r="AR138" s="66"/>
      <c r="AS138" s="66"/>
      <c r="AT138" s="66"/>
      <c r="AU138" s="66">
        <v>95000</v>
      </c>
      <c r="AV138" s="66"/>
      <c r="AW138" s="66"/>
      <c r="AX138" s="66"/>
      <c r="AY138" s="66"/>
      <c r="AZ138" s="67">
        <f>SUM(AJ138:AY138)</f>
        <v>95000</v>
      </c>
      <c r="BA138" s="66"/>
      <c r="BB138" s="66"/>
      <c r="BC138" s="66"/>
      <c r="BD138" s="66"/>
      <c r="BE138" s="66"/>
      <c r="BF138" s="66"/>
      <c r="BG138" s="66"/>
      <c r="BH138" s="66"/>
      <c r="BI138" s="66"/>
      <c r="BJ138" s="68">
        <f t="shared" si="117"/>
        <v>0</v>
      </c>
      <c r="BK138" s="69">
        <f t="shared" si="118"/>
        <v>95000</v>
      </c>
      <c r="BL138" s="69">
        <f t="shared" si="114"/>
        <v>95000</v>
      </c>
    </row>
    <row r="139" spans="1:64" s="43" customFormat="1" x14ac:dyDescent="0.25">
      <c r="A139" s="60" t="s">
        <v>1027</v>
      </c>
      <c r="B139" s="45">
        <f t="shared" ref="B139:BJ139" si="119">SUM(B140:B140)</f>
        <v>0</v>
      </c>
      <c r="C139" s="45">
        <f t="shared" si="119"/>
        <v>0</v>
      </c>
      <c r="D139" s="45">
        <f t="shared" si="119"/>
        <v>0</v>
      </c>
      <c r="E139" s="45">
        <f t="shared" si="119"/>
        <v>0</v>
      </c>
      <c r="F139" s="45">
        <f t="shared" si="119"/>
        <v>0</v>
      </c>
      <c r="G139" s="45">
        <f t="shared" si="119"/>
        <v>0</v>
      </c>
      <c r="H139" s="45">
        <f t="shared" si="119"/>
        <v>0</v>
      </c>
      <c r="I139" s="45">
        <f t="shared" si="119"/>
        <v>0</v>
      </c>
      <c r="J139" s="45">
        <f t="shared" si="119"/>
        <v>0</v>
      </c>
      <c r="K139" s="112">
        <f t="shared" si="119"/>
        <v>0</v>
      </c>
      <c r="L139" s="112">
        <f t="shared" si="119"/>
        <v>0</v>
      </c>
      <c r="M139" s="112">
        <f t="shared" si="119"/>
        <v>0</v>
      </c>
      <c r="N139" s="112">
        <f t="shared" si="119"/>
        <v>0</v>
      </c>
      <c r="O139" s="112">
        <f t="shared" si="119"/>
        <v>0</v>
      </c>
      <c r="P139" s="112">
        <f t="shared" si="119"/>
        <v>0</v>
      </c>
      <c r="Q139" s="112">
        <f t="shared" si="119"/>
        <v>0</v>
      </c>
      <c r="R139" s="112">
        <f t="shared" si="119"/>
        <v>0</v>
      </c>
      <c r="S139" s="45">
        <f t="shared" si="119"/>
        <v>0</v>
      </c>
      <c r="T139" s="45">
        <f t="shared" si="119"/>
        <v>0</v>
      </c>
      <c r="U139" s="112">
        <f t="shared" si="119"/>
        <v>0</v>
      </c>
      <c r="V139" s="75">
        <f t="shared" si="119"/>
        <v>0</v>
      </c>
      <c r="W139" s="46">
        <f t="shared" si="119"/>
        <v>0</v>
      </c>
      <c r="X139" s="53">
        <f t="shared" si="119"/>
        <v>0</v>
      </c>
      <c r="Y139" s="53">
        <f t="shared" si="119"/>
        <v>0</v>
      </c>
      <c r="Z139" s="53">
        <f t="shared" si="119"/>
        <v>0</v>
      </c>
      <c r="AA139" s="53">
        <f t="shared" si="119"/>
        <v>0</v>
      </c>
      <c r="AB139" s="53">
        <f t="shared" si="119"/>
        <v>0</v>
      </c>
      <c r="AC139" s="53">
        <f t="shared" si="119"/>
        <v>0</v>
      </c>
      <c r="AD139" s="53">
        <f t="shared" si="119"/>
        <v>0</v>
      </c>
      <c r="AE139" s="53">
        <f t="shared" si="119"/>
        <v>0</v>
      </c>
      <c r="AF139" s="53">
        <f t="shared" si="119"/>
        <v>0</v>
      </c>
      <c r="AG139" s="53">
        <f t="shared" si="119"/>
        <v>0</v>
      </c>
      <c r="AH139" s="53">
        <f t="shared" si="119"/>
        <v>0</v>
      </c>
      <c r="AI139" s="54">
        <f t="shared" si="119"/>
        <v>0</v>
      </c>
      <c r="AJ139" s="55">
        <f t="shared" si="119"/>
        <v>0</v>
      </c>
      <c r="AK139" s="55">
        <f t="shared" si="119"/>
        <v>0</v>
      </c>
      <c r="AL139" s="55">
        <f t="shared" si="119"/>
        <v>0</v>
      </c>
      <c r="AM139" s="55">
        <f t="shared" si="119"/>
        <v>0</v>
      </c>
      <c r="AN139" s="55">
        <f t="shared" si="119"/>
        <v>0</v>
      </c>
      <c r="AO139" s="55">
        <f t="shared" si="119"/>
        <v>0</v>
      </c>
      <c r="AP139" s="55">
        <f t="shared" si="119"/>
        <v>0</v>
      </c>
      <c r="AQ139" s="55">
        <f t="shared" si="119"/>
        <v>0</v>
      </c>
      <c r="AR139" s="55">
        <f t="shared" si="119"/>
        <v>0</v>
      </c>
      <c r="AS139" s="55">
        <f t="shared" si="119"/>
        <v>0</v>
      </c>
      <c r="AT139" s="55">
        <f t="shared" si="119"/>
        <v>0</v>
      </c>
      <c r="AU139" s="55">
        <f t="shared" si="119"/>
        <v>0</v>
      </c>
      <c r="AV139" s="55">
        <f t="shared" si="119"/>
        <v>0</v>
      </c>
      <c r="AW139" s="55">
        <f t="shared" si="119"/>
        <v>0</v>
      </c>
      <c r="AX139" s="55">
        <f t="shared" si="119"/>
        <v>0</v>
      </c>
      <c r="AY139" s="55">
        <f t="shared" si="119"/>
        <v>0</v>
      </c>
      <c r="AZ139" s="56">
        <f t="shared" si="119"/>
        <v>0</v>
      </c>
      <c r="BA139" s="55">
        <f t="shared" si="119"/>
        <v>0</v>
      </c>
      <c r="BB139" s="55">
        <f t="shared" si="119"/>
        <v>0</v>
      </c>
      <c r="BC139" s="55">
        <f t="shared" si="119"/>
        <v>0</v>
      </c>
      <c r="BD139" s="55">
        <f t="shared" si="119"/>
        <v>0</v>
      </c>
      <c r="BE139" s="55">
        <f t="shared" si="119"/>
        <v>0</v>
      </c>
      <c r="BF139" s="55">
        <f t="shared" si="119"/>
        <v>0</v>
      </c>
      <c r="BG139" s="55">
        <f t="shared" si="119"/>
        <v>0</v>
      </c>
      <c r="BH139" s="55">
        <f t="shared" si="119"/>
        <v>0</v>
      </c>
      <c r="BI139" s="55">
        <f t="shared" si="119"/>
        <v>0</v>
      </c>
      <c r="BJ139" s="57">
        <f t="shared" si="119"/>
        <v>0</v>
      </c>
      <c r="BK139" s="42">
        <f t="shared" si="118"/>
        <v>0</v>
      </c>
      <c r="BL139" s="42">
        <f t="shared" si="114"/>
        <v>0</v>
      </c>
    </row>
    <row r="140" spans="1:64" s="70" customFormat="1" hidden="1" x14ac:dyDescent="0.25">
      <c r="A140" s="61" t="s">
        <v>914</v>
      </c>
      <c r="B140" s="62">
        <v>0</v>
      </c>
      <c r="C140" s="62">
        <v>0</v>
      </c>
      <c r="D140" s="62">
        <v>0</v>
      </c>
      <c r="E140" s="62">
        <v>0</v>
      </c>
      <c r="F140" s="62">
        <v>0</v>
      </c>
      <c r="G140" s="62">
        <v>0</v>
      </c>
      <c r="H140" s="62">
        <v>0</v>
      </c>
      <c r="I140" s="62">
        <v>0</v>
      </c>
      <c r="J140" s="62">
        <v>0</v>
      </c>
      <c r="K140" s="62">
        <v>0</v>
      </c>
      <c r="L140" s="62">
        <v>0</v>
      </c>
      <c r="M140" s="62">
        <v>0</v>
      </c>
      <c r="N140" s="62">
        <v>0</v>
      </c>
      <c r="O140" s="62">
        <v>0</v>
      </c>
      <c r="P140" s="62">
        <v>0</v>
      </c>
      <c r="Q140" s="62">
        <v>0</v>
      </c>
      <c r="R140" s="62">
        <v>0</v>
      </c>
      <c r="S140" s="62">
        <v>0</v>
      </c>
      <c r="T140" s="62">
        <v>0</v>
      </c>
      <c r="U140" s="62">
        <v>0</v>
      </c>
      <c r="V140" s="118">
        <v>0</v>
      </c>
      <c r="W140" s="63">
        <f>SUM(B140:V140)</f>
        <v>0</v>
      </c>
      <c r="X140" s="64"/>
      <c r="Y140" s="64"/>
      <c r="Z140" s="64"/>
      <c r="AA140" s="64"/>
      <c r="AB140" s="64"/>
      <c r="AC140" s="64"/>
      <c r="AD140" s="64"/>
      <c r="AE140" s="64"/>
      <c r="AF140" s="64"/>
      <c r="AG140" s="64"/>
      <c r="AH140" s="64"/>
      <c r="AI140" s="65">
        <f>SUM(X140:AH140)</f>
        <v>0</v>
      </c>
      <c r="AJ140" s="66"/>
      <c r="AK140" s="66"/>
      <c r="AL140" s="66"/>
      <c r="AM140" s="66"/>
      <c r="AN140" s="66"/>
      <c r="AO140" s="66"/>
      <c r="AP140" s="66"/>
      <c r="AQ140" s="66"/>
      <c r="AR140" s="66"/>
      <c r="AS140" s="66"/>
      <c r="AT140" s="66"/>
      <c r="AU140" s="66"/>
      <c r="AV140" s="66"/>
      <c r="AW140" s="66"/>
      <c r="AX140" s="66"/>
      <c r="AY140" s="66"/>
      <c r="AZ140" s="67"/>
      <c r="BA140" s="66"/>
      <c r="BB140" s="66"/>
      <c r="BC140" s="66"/>
      <c r="BD140" s="66"/>
      <c r="BE140" s="66"/>
      <c r="BF140" s="66"/>
      <c r="BG140" s="66"/>
      <c r="BH140" s="66"/>
      <c r="BI140" s="66"/>
      <c r="BJ140" s="68">
        <f>SUM(BA140:BI140)</f>
        <v>0</v>
      </c>
      <c r="BK140" s="69">
        <f t="shared" si="118"/>
        <v>0</v>
      </c>
      <c r="BL140" s="69">
        <f t="shared" si="114"/>
        <v>0</v>
      </c>
    </row>
    <row r="141" spans="1:64" s="43" customFormat="1" ht="30" x14ac:dyDescent="0.25">
      <c r="A141" s="59" t="s">
        <v>1028</v>
      </c>
      <c r="B141" s="45">
        <f t="shared" ref="B141:BJ141" si="120">+B142</f>
        <v>0</v>
      </c>
      <c r="C141" s="45">
        <f t="shared" si="120"/>
        <v>0</v>
      </c>
      <c r="D141" s="45">
        <f t="shared" si="120"/>
        <v>0</v>
      </c>
      <c r="E141" s="45">
        <f t="shared" si="120"/>
        <v>0</v>
      </c>
      <c r="F141" s="45">
        <f t="shared" si="120"/>
        <v>0</v>
      </c>
      <c r="G141" s="45">
        <f t="shared" si="120"/>
        <v>0</v>
      </c>
      <c r="H141" s="45">
        <f t="shared" si="120"/>
        <v>0</v>
      </c>
      <c r="I141" s="45">
        <f t="shared" si="120"/>
        <v>0</v>
      </c>
      <c r="J141" s="45">
        <f t="shared" si="120"/>
        <v>0</v>
      </c>
      <c r="K141" s="112">
        <f t="shared" si="120"/>
        <v>0</v>
      </c>
      <c r="L141" s="112">
        <f t="shared" si="120"/>
        <v>0</v>
      </c>
      <c r="M141" s="112">
        <f t="shared" si="120"/>
        <v>0</v>
      </c>
      <c r="N141" s="112">
        <f t="shared" si="120"/>
        <v>0</v>
      </c>
      <c r="O141" s="112">
        <f t="shared" si="120"/>
        <v>0</v>
      </c>
      <c r="P141" s="112">
        <f t="shared" si="120"/>
        <v>0</v>
      </c>
      <c r="Q141" s="112">
        <f t="shared" si="120"/>
        <v>0</v>
      </c>
      <c r="R141" s="112">
        <f t="shared" si="120"/>
        <v>0</v>
      </c>
      <c r="S141" s="45">
        <f t="shared" si="120"/>
        <v>0</v>
      </c>
      <c r="T141" s="45">
        <f t="shared" si="120"/>
        <v>0</v>
      </c>
      <c r="U141" s="112">
        <f t="shared" si="120"/>
        <v>0</v>
      </c>
      <c r="V141" s="75">
        <f t="shared" si="120"/>
        <v>0</v>
      </c>
      <c r="W141" s="46">
        <f t="shared" si="120"/>
        <v>0</v>
      </c>
      <c r="X141" s="53">
        <f t="shared" si="120"/>
        <v>0</v>
      </c>
      <c r="Y141" s="53">
        <f t="shared" si="120"/>
        <v>17000000</v>
      </c>
      <c r="Z141" s="53">
        <f t="shared" si="120"/>
        <v>0</v>
      </c>
      <c r="AA141" s="53">
        <f t="shared" si="120"/>
        <v>0</v>
      </c>
      <c r="AB141" s="53">
        <f t="shared" si="120"/>
        <v>0</v>
      </c>
      <c r="AC141" s="53">
        <f t="shared" si="120"/>
        <v>0</v>
      </c>
      <c r="AD141" s="53">
        <f t="shared" si="120"/>
        <v>0</v>
      </c>
      <c r="AE141" s="53">
        <f t="shared" si="120"/>
        <v>0</v>
      </c>
      <c r="AF141" s="53">
        <f t="shared" si="120"/>
        <v>0</v>
      </c>
      <c r="AG141" s="53">
        <f t="shared" si="120"/>
        <v>0</v>
      </c>
      <c r="AH141" s="53">
        <f t="shared" si="120"/>
        <v>0</v>
      </c>
      <c r="AI141" s="54">
        <f t="shared" si="120"/>
        <v>17000000</v>
      </c>
      <c r="AJ141" s="55">
        <f t="shared" si="120"/>
        <v>0</v>
      </c>
      <c r="AK141" s="55">
        <f t="shared" si="120"/>
        <v>0</v>
      </c>
      <c r="AL141" s="55">
        <f t="shared" si="120"/>
        <v>0</v>
      </c>
      <c r="AM141" s="55">
        <f t="shared" si="120"/>
        <v>0</v>
      </c>
      <c r="AN141" s="55">
        <f t="shared" si="120"/>
        <v>0</v>
      </c>
      <c r="AO141" s="55">
        <f t="shared" si="120"/>
        <v>0</v>
      </c>
      <c r="AP141" s="55">
        <f t="shared" si="120"/>
        <v>0</v>
      </c>
      <c r="AQ141" s="55">
        <f t="shared" si="120"/>
        <v>0</v>
      </c>
      <c r="AR141" s="55">
        <f t="shared" si="120"/>
        <v>0</v>
      </c>
      <c r="AS141" s="55">
        <f t="shared" si="120"/>
        <v>0</v>
      </c>
      <c r="AT141" s="55">
        <f t="shared" si="120"/>
        <v>0</v>
      </c>
      <c r="AU141" s="55">
        <f t="shared" si="120"/>
        <v>0</v>
      </c>
      <c r="AV141" s="55">
        <f>+AV142</f>
        <v>0</v>
      </c>
      <c r="AW141" s="55">
        <f>+AW142</f>
        <v>0</v>
      </c>
      <c r="AX141" s="55">
        <f>+AX142</f>
        <v>0</v>
      </c>
      <c r="AY141" s="55">
        <f>+AY142</f>
        <v>0</v>
      </c>
      <c r="AZ141" s="56">
        <f>+AZ142</f>
        <v>0</v>
      </c>
      <c r="BA141" s="55">
        <f t="shared" si="120"/>
        <v>0</v>
      </c>
      <c r="BB141" s="55">
        <f t="shared" si="120"/>
        <v>0</v>
      </c>
      <c r="BC141" s="55">
        <f t="shared" si="120"/>
        <v>0</v>
      </c>
      <c r="BD141" s="55">
        <f t="shared" si="120"/>
        <v>0</v>
      </c>
      <c r="BE141" s="55">
        <f t="shared" si="120"/>
        <v>0</v>
      </c>
      <c r="BF141" s="55">
        <f t="shared" si="120"/>
        <v>0</v>
      </c>
      <c r="BG141" s="55">
        <f t="shared" si="120"/>
        <v>0</v>
      </c>
      <c r="BH141" s="55">
        <f t="shared" si="120"/>
        <v>0</v>
      </c>
      <c r="BI141" s="55">
        <f t="shared" si="120"/>
        <v>0</v>
      </c>
      <c r="BJ141" s="57">
        <f t="shared" si="120"/>
        <v>0</v>
      </c>
      <c r="BK141" s="42">
        <f t="shared" si="118"/>
        <v>17000000</v>
      </c>
      <c r="BL141" s="42">
        <f t="shared" si="114"/>
        <v>17000000</v>
      </c>
    </row>
    <row r="142" spans="1:64" s="43" customFormat="1" ht="30" x14ac:dyDescent="0.25">
      <c r="A142" s="60" t="s">
        <v>1029</v>
      </c>
      <c r="B142" s="45">
        <f t="shared" ref="B142:BJ142" si="121">SUM(B143:B145)</f>
        <v>0</v>
      </c>
      <c r="C142" s="45">
        <f t="shared" si="121"/>
        <v>0</v>
      </c>
      <c r="D142" s="45">
        <f t="shared" si="121"/>
        <v>0</v>
      </c>
      <c r="E142" s="45">
        <f t="shared" si="121"/>
        <v>0</v>
      </c>
      <c r="F142" s="45">
        <f t="shared" si="121"/>
        <v>0</v>
      </c>
      <c r="G142" s="45">
        <f t="shared" si="121"/>
        <v>0</v>
      </c>
      <c r="H142" s="45">
        <f t="shared" si="121"/>
        <v>0</v>
      </c>
      <c r="I142" s="45">
        <f t="shared" si="121"/>
        <v>0</v>
      </c>
      <c r="J142" s="45">
        <f t="shared" si="121"/>
        <v>0</v>
      </c>
      <c r="K142" s="112">
        <f t="shared" si="121"/>
        <v>0</v>
      </c>
      <c r="L142" s="112">
        <f t="shared" si="121"/>
        <v>0</v>
      </c>
      <c r="M142" s="112">
        <f t="shared" si="121"/>
        <v>0</v>
      </c>
      <c r="N142" s="112">
        <f t="shared" si="121"/>
        <v>0</v>
      </c>
      <c r="O142" s="112">
        <f t="shared" si="121"/>
        <v>0</v>
      </c>
      <c r="P142" s="112">
        <f t="shared" si="121"/>
        <v>0</v>
      </c>
      <c r="Q142" s="112">
        <f t="shared" si="121"/>
        <v>0</v>
      </c>
      <c r="R142" s="112">
        <f t="shared" si="121"/>
        <v>0</v>
      </c>
      <c r="S142" s="45">
        <f t="shared" si="121"/>
        <v>0</v>
      </c>
      <c r="T142" s="45">
        <f t="shared" si="121"/>
        <v>0</v>
      </c>
      <c r="U142" s="112">
        <f t="shared" si="121"/>
        <v>0</v>
      </c>
      <c r="V142" s="75">
        <f t="shared" si="121"/>
        <v>0</v>
      </c>
      <c r="W142" s="46">
        <f t="shared" si="121"/>
        <v>0</v>
      </c>
      <c r="X142" s="53">
        <f t="shared" si="121"/>
        <v>0</v>
      </c>
      <c r="Y142" s="53">
        <f t="shared" si="121"/>
        <v>17000000</v>
      </c>
      <c r="Z142" s="53">
        <f t="shared" si="121"/>
        <v>0</v>
      </c>
      <c r="AA142" s="53">
        <f t="shared" si="121"/>
        <v>0</v>
      </c>
      <c r="AB142" s="53">
        <f t="shared" si="121"/>
        <v>0</v>
      </c>
      <c r="AC142" s="53">
        <f t="shared" si="121"/>
        <v>0</v>
      </c>
      <c r="AD142" s="53">
        <f t="shared" si="121"/>
        <v>0</v>
      </c>
      <c r="AE142" s="53">
        <f t="shared" si="121"/>
        <v>0</v>
      </c>
      <c r="AF142" s="53">
        <f t="shared" si="121"/>
        <v>0</v>
      </c>
      <c r="AG142" s="53">
        <f t="shared" si="121"/>
        <v>0</v>
      </c>
      <c r="AH142" s="53">
        <f t="shared" si="121"/>
        <v>0</v>
      </c>
      <c r="AI142" s="54">
        <f t="shared" si="121"/>
        <v>17000000</v>
      </c>
      <c r="AJ142" s="55">
        <f t="shared" si="121"/>
        <v>0</v>
      </c>
      <c r="AK142" s="55">
        <f t="shared" si="121"/>
        <v>0</v>
      </c>
      <c r="AL142" s="55">
        <f t="shared" si="121"/>
        <v>0</v>
      </c>
      <c r="AM142" s="55">
        <f t="shared" si="121"/>
        <v>0</v>
      </c>
      <c r="AN142" s="55">
        <f t="shared" si="121"/>
        <v>0</v>
      </c>
      <c r="AO142" s="55">
        <f t="shared" si="121"/>
        <v>0</v>
      </c>
      <c r="AP142" s="55">
        <f t="shared" si="121"/>
        <v>0</v>
      </c>
      <c r="AQ142" s="55">
        <f t="shared" si="121"/>
        <v>0</v>
      </c>
      <c r="AR142" s="55">
        <f t="shared" si="121"/>
        <v>0</v>
      </c>
      <c r="AS142" s="55">
        <f t="shared" si="121"/>
        <v>0</v>
      </c>
      <c r="AT142" s="55">
        <f t="shared" si="121"/>
        <v>0</v>
      </c>
      <c r="AU142" s="55">
        <f t="shared" si="121"/>
        <v>0</v>
      </c>
      <c r="AV142" s="55">
        <f t="shared" si="121"/>
        <v>0</v>
      </c>
      <c r="AW142" s="55">
        <f t="shared" si="121"/>
        <v>0</v>
      </c>
      <c r="AX142" s="55">
        <f t="shared" si="121"/>
        <v>0</v>
      </c>
      <c r="AY142" s="55">
        <f t="shared" si="121"/>
        <v>0</v>
      </c>
      <c r="AZ142" s="56">
        <f t="shared" si="121"/>
        <v>0</v>
      </c>
      <c r="BA142" s="55">
        <f t="shared" si="121"/>
        <v>0</v>
      </c>
      <c r="BB142" s="55">
        <f t="shared" si="121"/>
        <v>0</v>
      </c>
      <c r="BC142" s="55">
        <f t="shared" si="121"/>
        <v>0</v>
      </c>
      <c r="BD142" s="55">
        <f t="shared" si="121"/>
        <v>0</v>
      </c>
      <c r="BE142" s="55">
        <f t="shared" si="121"/>
        <v>0</v>
      </c>
      <c r="BF142" s="55">
        <f t="shared" si="121"/>
        <v>0</v>
      </c>
      <c r="BG142" s="55">
        <f t="shared" si="121"/>
        <v>0</v>
      </c>
      <c r="BH142" s="55">
        <f t="shared" si="121"/>
        <v>0</v>
      </c>
      <c r="BI142" s="55">
        <f t="shared" si="121"/>
        <v>0</v>
      </c>
      <c r="BJ142" s="57">
        <f t="shared" si="121"/>
        <v>0</v>
      </c>
      <c r="BK142" s="42">
        <f t="shared" si="118"/>
        <v>17000000</v>
      </c>
      <c r="BL142" s="42">
        <f t="shared" si="114"/>
        <v>17000000</v>
      </c>
    </row>
    <row r="143" spans="1:64" s="70" customFormat="1" hidden="1" x14ac:dyDescent="0.25">
      <c r="A143" s="61" t="s">
        <v>1030</v>
      </c>
      <c r="B143" s="62">
        <v>0</v>
      </c>
      <c r="C143" s="62">
        <v>0</v>
      </c>
      <c r="D143" s="62">
        <v>0</v>
      </c>
      <c r="E143" s="62">
        <v>0</v>
      </c>
      <c r="F143" s="62">
        <v>0</v>
      </c>
      <c r="G143" s="62">
        <v>0</v>
      </c>
      <c r="H143" s="62">
        <v>0</v>
      </c>
      <c r="I143" s="62">
        <v>0</v>
      </c>
      <c r="J143" s="62">
        <v>0</v>
      </c>
      <c r="K143" s="62">
        <v>0</v>
      </c>
      <c r="L143" s="62">
        <v>0</v>
      </c>
      <c r="M143" s="62">
        <v>0</v>
      </c>
      <c r="N143" s="62">
        <v>0</v>
      </c>
      <c r="O143" s="62">
        <v>0</v>
      </c>
      <c r="P143" s="62">
        <v>0</v>
      </c>
      <c r="Q143" s="62">
        <v>0</v>
      </c>
      <c r="R143" s="62"/>
      <c r="S143" s="62">
        <v>0</v>
      </c>
      <c r="T143" s="62">
        <v>0</v>
      </c>
      <c r="U143" s="62">
        <v>0</v>
      </c>
      <c r="V143" s="118">
        <v>0</v>
      </c>
      <c r="W143" s="63">
        <f>SUM(B143:V143)</f>
        <v>0</v>
      </c>
      <c r="X143" s="64"/>
      <c r="Y143" s="64">
        <v>8000000</v>
      </c>
      <c r="Z143" s="64"/>
      <c r="AA143" s="64"/>
      <c r="AB143" s="64"/>
      <c r="AC143" s="64"/>
      <c r="AD143" s="64"/>
      <c r="AE143" s="64"/>
      <c r="AF143" s="64"/>
      <c r="AG143" s="64"/>
      <c r="AH143" s="64"/>
      <c r="AI143" s="65">
        <f>SUM(X143:AH143)</f>
        <v>8000000</v>
      </c>
      <c r="AJ143" s="66"/>
      <c r="AK143" s="66"/>
      <c r="AL143" s="66"/>
      <c r="AM143" s="66"/>
      <c r="AN143" s="66"/>
      <c r="AO143" s="66"/>
      <c r="AP143" s="66"/>
      <c r="AQ143" s="66"/>
      <c r="AR143" s="66"/>
      <c r="AS143" s="66"/>
      <c r="AT143" s="66"/>
      <c r="AU143" s="66"/>
      <c r="AV143" s="66"/>
      <c r="AW143" s="66"/>
      <c r="AX143" s="66"/>
      <c r="AY143" s="66"/>
      <c r="AZ143" s="67"/>
      <c r="BA143" s="66"/>
      <c r="BB143" s="66"/>
      <c r="BC143" s="66"/>
      <c r="BD143" s="66"/>
      <c r="BE143" s="66"/>
      <c r="BF143" s="66"/>
      <c r="BG143" s="66"/>
      <c r="BH143" s="66"/>
      <c r="BI143" s="66"/>
      <c r="BJ143" s="68">
        <f>SUM(BA143:BI143)</f>
        <v>0</v>
      </c>
      <c r="BK143" s="69">
        <f t="shared" si="118"/>
        <v>8000000</v>
      </c>
      <c r="BL143" s="69">
        <f t="shared" si="114"/>
        <v>8000000</v>
      </c>
    </row>
    <row r="144" spans="1:64" s="70" customFormat="1" ht="30" hidden="1" x14ac:dyDescent="0.25">
      <c r="A144" s="61" t="s">
        <v>1031</v>
      </c>
      <c r="B144" s="62"/>
      <c r="C144" s="62">
        <v>0</v>
      </c>
      <c r="D144" s="62">
        <v>0</v>
      </c>
      <c r="E144" s="62">
        <v>0</v>
      </c>
      <c r="F144" s="62">
        <v>0</v>
      </c>
      <c r="G144" s="62">
        <v>0</v>
      </c>
      <c r="H144" s="62">
        <v>0</v>
      </c>
      <c r="I144" s="62">
        <v>0</v>
      </c>
      <c r="J144" s="62">
        <v>0</v>
      </c>
      <c r="K144" s="62">
        <v>0</v>
      </c>
      <c r="L144" s="62">
        <v>0</v>
      </c>
      <c r="M144" s="62">
        <v>0</v>
      </c>
      <c r="N144" s="62">
        <v>0</v>
      </c>
      <c r="O144" s="62">
        <v>0</v>
      </c>
      <c r="P144" s="62">
        <v>0</v>
      </c>
      <c r="Q144" s="62">
        <v>0</v>
      </c>
      <c r="R144" s="62">
        <v>0</v>
      </c>
      <c r="S144" s="62">
        <v>0</v>
      </c>
      <c r="T144" s="62">
        <v>0</v>
      </c>
      <c r="U144" s="62">
        <v>0</v>
      </c>
      <c r="V144" s="118">
        <v>0</v>
      </c>
      <c r="W144" s="63">
        <f>SUM(B144:V144)</f>
        <v>0</v>
      </c>
      <c r="X144" s="64"/>
      <c r="Y144" s="64">
        <v>9000000</v>
      </c>
      <c r="Z144" s="64"/>
      <c r="AA144" s="64"/>
      <c r="AB144" s="64"/>
      <c r="AC144" s="64"/>
      <c r="AD144" s="64"/>
      <c r="AE144" s="64"/>
      <c r="AF144" s="64"/>
      <c r="AG144" s="64"/>
      <c r="AH144" s="64"/>
      <c r="AI144" s="65">
        <f>SUM(X144:AH144)</f>
        <v>9000000</v>
      </c>
      <c r="AJ144" s="66"/>
      <c r="AK144" s="66"/>
      <c r="AL144" s="66"/>
      <c r="AM144" s="66"/>
      <c r="AN144" s="66"/>
      <c r="AO144" s="66"/>
      <c r="AP144" s="66"/>
      <c r="AQ144" s="66"/>
      <c r="AR144" s="66"/>
      <c r="AS144" s="66"/>
      <c r="AT144" s="66"/>
      <c r="AU144" s="66"/>
      <c r="AV144" s="66"/>
      <c r="AW144" s="66"/>
      <c r="AX144" s="66"/>
      <c r="AY144" s="66"/>
      <c r="AZ144" s="67"/>
      <c r="BA144" s="66"/>
      <c r="BB144" s="66"/>
      <c r="BC144" s="66"/>
      <c r="BD144" s="66"/>
      <c r="BE144" s="66"/>
      <c r="BF144" s="66"/>
      <c r="BG144" s="66"/>
      <c r="BH144" s="66"/>
      <c r="BI144" s="66"/>
      <c r="BJ144" s="68">
        <f>SUM(BA144:BI144)</f>
        <v>0</v>
      </c>
      <c r="BK144" s="69">
        <f t="shared" si="118"/>
        <v>9000000</v>
      </c>
      <c r="BL144" s="69">
        <f t="shared" si="114"/>
        <v>9000000</v>
      </c>
    </row>
    <row r="145" spans="1:64" s="70" customFormat="1" hidden="1" x14ac:dyDescent="0.25">
      <c r="A145" s="61" t="s">
        <v>914</v>
      </c>
      <c r="B145" s="62">
        <v>0</v>
      </c>
      <c r="C145" s="62">
        <v>0</v>
      </c>
      <c r="D145" s="62">
        <v>0</v>
      </c>
      <c r="E145" s="62">
        <v>0</v>
      </c>
      <c r="F145" s="62">
        <v>0</v>
      </c>
      <c r="G145" s="62">
        <v>0</v>
      </c>
      <c r="H145" s="62">
        <v>0</v>
      </c>
      <c r="I145" s="62">
        <v>0</v>
      </c>
      <c r="J145" s="62">
        <v>0</v>
      </c>
      <c r="K145" s="62">
        <v>0</v>
      </c>
      <c r="L145" s="62">
        <v>0</v>
      </c>
      <c r="M145" s="62">
        <v>0</v>
      </c>
      <c r="N145" s="62">
        <v>0</v>
      </c>
      <c r="O145" s="62">
        <v>0</v>
      </c>
      <c r="P145" s="62">
        <v>0</v>
      </c>
      <c r="Q145" s="62">
        <v>0</v>
      </c>
      <c r="R145" s="62">
        <v>0</v>
      </c>
      <c r="S145" s="62">
        <v>0</v>
      </c>
      <c r="T145" s="62">
        <v>0</v>
      </c>
      <c r="U145" s="62">
        <v>0</v>
      </c>
      <c r="V145" s="118">
        <v>0</v>
      </c>
      <c r="W145" s="63">
        <f>SUM(B145:V145)</f>
        <v>0</v>
      </c>
      <c r="X145" s="64"/>
      <c r="Y145" s="64"/>
      <c r="Z145" s="64"/>
      <c r="AA145" s="64"/>
      <c r="AB145" s="64"/>
      <c r="AC145" s="64"/>
      <c r="AD145" s="64"/>
      <c r="AE145" s="64"/>
      <c r="AF145" s="64"/>
      <c r="AG145" s="64"/>
      <c r="AH145" s="64"/>
      <c r="AI145" s="65">
        <f>SUM(X145:AH145)</f>
        <v>0</v>
      </c>
      <c r="AJ145" s="66"/>
      <c r="AK145" s="66"/>
      <c r="AL145" s="66"/>
      <c r="AM145" s="66"/>
      <c r="AN145" s="66"/>
      <c r="AO145" s="66"/>
      <c r="AP145" s="66"/>
      <c r="AQ145" s="66"/>
      <c r="AR145" s="66"/>
      <c r="AS145" s="66"/>
      <c r="AT145" s="66"/>
      <c r="AU145" s="66"/>
      <c r="AV145" s="66"/>
      <c r="AW145" s="66"/>
      <c r="AX145" s="66"/>
      <c r="AY145" s="66"/>
      <c r="AZ145" s="67"/>
      <c r="BA145" s="66"/>
      <c r="BB145" s="66"/>
      <c r="BC145" s="66"/>
      <c r="BD145" s="66"/>
      <c r="BE145" s="66"/>
      <c r="BF145" s="66"/>
      <c r="BG145" s="66"/>
      <c r="BH145" s="66"/>
      <c r="BI145" s="66"/>
      <c r="BJ145" s="68">
        <f>SUM(BA145:BI145)</f>
        <v>0</v>
      </c>
      <c r="BK145" s="69">
        <f t="shared" si="118"/>
        <v>0</v>
      </c>
      <c r="BL145" s="69">
        <f t="shared" si="114"/>
        <v>0</v>
      </c>
    </row>
    <row r="146" spans="1:64" s="43" customFormat="1" x14ac:dyDescent="0.25">
      <c r="A146" s="59" t="s">
        <v>1032</v>
      </c>
      <c r="B146" s="45">
        <f t="shared" ref="B146:BJ146" si="122">+B147</f>
        <v>22000000</v>
      </c>
      <c r="C146" s="45">
        <f t="shared" si="122"/>
        <v>0</v>
      </c>
      <c r="D146" s="45">
        <f t="shared" si="122"/>
        <v>0</v>
      </c>
      <c r="E146" s="45">
        <f t="shared" si="122"/>
        <v>0</v>
      </c>
      <c r="F146" s="45">
        <f t="shared" si="122"/>
        <v>0</v>
      </c>
      <c r="G146" s="45">
        <f t="shared" si="122"/>
        <v>0</v>
      </c>
      <c r="H146" s="45">
        <f t="shared" si="122"/>
        <v>0</v>
      </c>
      <c r="I146" s="45">
        <f t="shared" si="122"/>
        <v>0</v>
      </c>
      <c r="J146" s="45">
        <f t="shared" si="122"/>
        <v>0</v>
      </c>
      <c r="K146" s="112">
        <f t="shared" si="122"/>
        <v>0</v>
      </c>
      <c r="L146" s="112">
        <f t="shared" si="122"/>
        <v>0</v>
      </c>
      <c r="M146" s="112">
        <f t="shared" si="122"/>
        <v>0</v>
      </c>
      <c r="N146" s="112">
        <f t="shared" si="122"/>
        <v>0</v>
      </c>
      <c r="O146" s="112">
        <f t="shared" si="122"/>
        <v>0</v>
      </c>
      <c r="P146" s="112">
        <f t="shared" si="122"/>
        <v>0</v>
      </c>
      <c r="Q146" s="112">
        <f t="shared" si="122"/>
        <v>0</v>
      </c>
      <c r="R146" s="112">
        <f t="shared" si="122"/>
        <v>4000000</v>
      </c>
      <c r="S146" s="45">
        <f t="shared" si="122"/>
        <v>0</v>
      </c>
      <c r="T146" s="45">
        <f t="shared" si="122"/>
        <v>0</v>
      </c>
      <c r="U146" s="112">
        <f t="shared" si="122"/>
        <v>0</v>
      </c>
      <c r="V146" s="75">
        <f t="shared" si="122"/>
        <v>0</v>
      </c>
      <c r="W146" s="46">
        <f t="shared" si="122"/>
        <v>26000000</v>
      </c>
      <c r="X146" s="53">
        <f t="shared" si="122"/>
        <v>0</v>
      </c>
      <c r="Y146" s="53">
        <f t="shared" si="122"/>
        <v>0</v>
      </c>
      <c r="Z146" s="53">
        <f t="shared" si="122"/>
        <v>0</v>
      </c>
      <c r="AA146" s="53">
        <f t="shared" si="122"/>
        <v>0</v>
      </c>
      <c r="AB146" s="53">
        <f t="shared" si="122"/>
        <v>0</v>
      </c>
      <c r="AC146" s="53">
        <f t="shared" si="122"/>
        <v>41993976</v>
      </c>
      <c r="AD146" s="53">
        <f t="shared" si="122"/>
        <v>0</v>
      </c>
      <c r="AE146" s="53">
        <f t="shared" si="122"/>
        <v>0</v>
      </c>
      <c r="AF146" s="53">
        <f t="shared" si="122"/>
        <v>0</v>
      </c>
      <c r="AG146" s="53">
        <f t="shared" si="122"/>
        <v>0</v>
      </c>
      <c r="AH146" s="53">
        <f t="shared" si="122"/>
        <v>0</v>
      </c>
      <c r="AI146" s="54">
        <f t="shared" si="122"/>
        <v>41993976</v>
      </c>
      <c r="AJ146" s="55">
        <f t="shared" si="122"/>
        <v>0</v>
      </c>
      <c r="AK146" s="55">
        <f t="shared" si="122"/>
        <v>0</v>
      </c>
      <c r="AL146" s="55">
        <f t="shared" si="122"/>
        <v>0</v>
      </c>
      <c r="AM146" s="55">
        <f t="shared" si="122"/>
        <v>0</v>
      </c>
      <c r="AN146" s="55">
        <f t="shared" si="122"/>
        <v>0</v>
      </c>
      <c r="AO146" s="55">
        <f t="shared" si="122"/>
        <v>0</v>
      </c>
      <c r="AP146" s="55">
        <f t="shared" si="122"/>
        <v>0</v>
      </c>
      <c r="AQ146" s="55">
        <f t="shared" si="122"/>
        <v>0</v>
      </c>
      <c r="AR146" s="55">
        <f t="shared" si="122"/>
        <v>0</v>
      </c>
      <c r="AS146" s="55">
        <f t="shared" si="122"/>
        <v>0</v>
      </c>
      <c r="AT146" s="55">
        <f t="shared" si="122"/>
        <v>0</v>
      </c>
      <c r="AU146" s="55">
        <f t="shared" si="122"/>
        <v>0</v>
      </c>
      <c r="AV146" s="55">
        <f>+AV147</f>
        <v>0</v>
      </c>
      <c r="AW146" s="55">
        <f>+AW147</f>
        <v>0</v>
      </c>
      <c r="AX146" s="55">
        <f>+AX147</f>
        <v>0</v>
      </c>
      <c r="AY146" s="55">
        <f>+AY147</f>
        <v>0</v>
      </c>
      <c r="AZ146" s="56">
        <f>+AZ147</f>
        <v>0</v>
      </c>
      <c r="BA146" s="55">
        <f t="shared" si="122"/>
        <v>0</v>
      </c>
      <c r="BB146" s="55">
        <f t="shared" si="122"/>
        <v>0</v>
      </c>
      <c r="BC146" s="55">
        <f t="shared" si="122"/>
        <v>0</v>
      </c>
      <c r="BD146" s="55">
        <f t="shared" si="122"/>
        <v>0</v>
      </c>
      <c r="BE146" s="55">
        <f t="shared" si="122"/>
        <v>0</v>
      </c>
      <c r="BF146" s="55">
        <f t="shared" si="122"/>
        <v>0</v>
      </c>
      <c r="BG146" s="55">
        <f t="shared" si="122"/>
        <v>0</v>
      </c>
      <c r="BH146" s="55">
        <f t="shared" si="122"/>
        <v>0</v>
      </c>
      <c r="BI146" s="55">
        <f t="shared" si="122"/>
        <v>0</v>
      </c>
      <c r="BJ146" s="57">
        <f t="shared" si="122"/>
        <v>0</v>
      </c>
      <c r="BK146" s="42">
        <f t="shared" si="118"/>
        <v>41993976</v>
      </c>
      <c r="BL146" s="42">
        <f t="shared" si="114"/>
        <v>67993976</v>
      </c>
    </row>
    <row r="147" spans="1:64" s="43" customFormat="1" ht="45" x14ac:dyDescent="0.25">
      <c r="A147" s="60" t="s">
        <v>1033</v>
      </c>
      <c r="B147" s="45">
        <f t="shared" ref="B147:BJ147" si="123">SUM(B148:B149)</f>
        <v>22000000</v>
      </c>
      <c r="C147" s="45">
        <f t="shared" si="123"/>
        <v>0</v>
      </c>
      <c r="D147" s="45">
        <f t="shared" si="123"/>
        <v>0</v>
      </c>
      <c r="E147" s="45">
        <f t="shared" si="123"/>
        <v>0</v>
      </c>
      <c r="F147" s="45">
        <f t="shared" si="123"/>
        <v>0</v>
      </c>
      <c r="G147" s="45">
        <f t="shared" si="123"/>
        <v>0</v>
      </c>
      <c r="H147" s="45">
        <f t="shared" si="123"/>
        <v>0</v>
      </c>
      <c r="I147" s="45">
        <f t="shared" si="123"/>
        <v>0</v>
      </c>
      <c r="J147" s="45">
        <f t="shared" si="123"/>
        <v>0</v>
      </c>
      <c r="K147" s="112">
        <f t="shared" si="123"/>
        <v>0</v>
      </c>
      <c r="L147" s="112">
        <f t="shared" si="123"/>
        <v>0</v>
      </c>
      <c r="M147" s="112">
        <f t="shared" si="123"/>
        <v>0</v>
      </c>
      <c r="N147" s="112">
        <f t="shared" si="123"/>
        <v>0</v>
      </c>
      <c r="O147" s="112">
        <f t="shared" si="123"/>
        <v>0</v>
      </c>
      <c r="P147" s="112">
        <f t="shared" si="123"/>
        <v>0</v>
      </c>
      <c r="Q147" s="112">
        <f t="shared" si="123"/>
        <v>0</v>
      </c>
      <c r="R147" s="112">
        <f t="shared" si="123"/>
        <v>4000000</v>
      </c>
      <c r="S147" s="45">
        <f t="shared" si="123"/>
        <v>0</v>
      </c>
      <c r="T147" s="45">
        <f t="shared" si="123"/>
        <v>0</v>
      </c>
      <c r="U147" s="112">
        <f t="shared" si="123"/>
        <v>0</v>
      </c>
      <c r="V147" s="75">
        <f t="shared" si="123"/>
        <v>0</v>
      </c>
      <c r="W147" s="46">
        <f t="shared" si="123"/>
        <v>26000000</v>
      </c>
      <c r="X147" s="53">
        <f t="shared" si="123"/>
        <v>0</v>
      </c>
      <c r="Y147" s="53">
        <f t="shared" si="123"/>
        <v>0</v>
      </c>
      <c r="Z147" s="53">
        <f t="shared" si="123"/>
        <v>0</v>
      </c>
      <c r="AA147" s="53">
        <f t="shared" si="123"/>
        <v>0</v>
      </c>
      <c r="AB147" s="53">
        <f t="shared" si="123"/>
        <v>0</v>
      </c>
      <c r="AC147" s="53">
        <f t="shared" si="123"/>
        <v>41993976</v>
      </c>
      <c r="AD147" s="53">
        <f t="shared" si="123"/>
        <v>0</v>
      </c>
      <c r="AE147" s="53">
        <f t="shared" si="123"/>
        <v>0</v>
      </c>
      <c r="AF147" s="53">
        <f t="shared" si="123"/>
        <v>0</v>
      </c>
      <c r="AG147" s="53">
        <f t="shared" si="123"/>
        <v>0</v>
      </c>
      <c r="AH147" s="53">
        <f t="shared" si="123"/>
        <v>0</v>
      </c>
      <c r="AI147" s="54">
        <f t="shared" si="123"/>
        <v>41993976</v>
      </c>
      <c r="AJ147" s="55">
        <f t="shared" si="123"/>
        <v>0</v>
      </c>
      <c r="AK147" s="55">
        <f t="shared" si="123"/>
        <v>0</v>
      </c>
      <c r="AL147" s="55">
        <f t="shared" si="123"/>
        <v>0</v>
      </c>
      <c r="AM147" s="55">
        <f t="shared" si="123"/>
        <v>0</v>
      </c>
      <c r="AN147" s="55">
        <f t="shared" si="123"/>
        <v>0</v>
      </c>
      <c r="AO147" s="55">
        <f t="shared" si="123"/>
        <v>0</v>
      </c>
      <c r="AP147" s="55">
        <f t="shared" si="123"/>
        <v>0</v>
      </c>
      <c r="AQ147" s="55">
        <f t="shared" si="123"/>
        <v>0</v>
      </c>
      <c r="AR147" s="55">
        <f t="shared" si="123"/>
        <v>0</v>
      </c>
      <c r="AS147" s="55">
        <f t="shared" si="123"/>
        <v>0</v>
      </c>
      <c r="AT147" s="55">
        <f t="shared" si="123"/>
        <v>0</v>
      </c>
      <c r="AU147" s="55">
        <f t="shared" si="123"/>
        <v>0</v>
      </c>
      <c r="AV147" s="55">
        <f t="shared" si="123"/>
        <v>0</v>
      </c>
      <c r="AW147" s="55">
        <f t="shared" si="123"/>
        <v>0</v>
      </c>
      <c r="AX147" s="55">
        <f t="shared" si="123"/>
        <v>0</v>
      </c>
      <c r="AY147" s="55">
        <f t="shared" si="123"/>
        <v>0</v>
      </c>
      <c r="AZ147" s="56">
        <f t="shared" si="123"/>
        <v>0</v>
      </c>
      <c r="BA147" s="55">
        <f t="shared" si="123"/>
        <v>0</v>
      </c>
      <c r="BB147" s="55">
        <f t="shared" si="123"/>
        <v>0</v>
      </c>
      <c r="BC147" s="55">
        <f t="shared" si="123"/>
        <v>0</v>
      </c>
      <c r="BD147" s="55">
        <f t="shared" si="123"/>
        <v>0</v>
      </c>
      <c r="BE147" s="55">
        <f t="shared" si="123"/>
        <v>0</v>
      </c>
      <c r="BF147" s="55">
        <f t="shared" si="123"/>
        <v>0</v>
      </c>
      <c r="BG147" s="55">
        <f t="shared" si="123"/>
        <v>0</v>
      </c>
      <c r="BH147" s="55">
        <f t="shared" si="123"/>
        <v>0</v>
      </c>
      <c r="BI147" s="55">
        <f t="shared" si="123"/>
        <v>0</v>
      </c>
      <c r="BJ147" s="57">
        <f t="shared" si="123"/>
        <v>0</v>
      </c>
      <c r="BK147" s="42">
        <f t="shared" si="118"/>
        <v>41993976</v>
      </c>
      <c r="BL147" s="42">
        <f t="shared" si="114"/>
        <v>67993976</v>
      </c>
    </row>
    <row r="148" spans="1:64" s="70" customFormat="1" hidden="1" x14ac:dyDescent="0.25">
      <c r="A148" s="61" t="s">
        <v>1034</v>
      </c>
      <c r="B148" s="62">
        <v>22000000</v>
      </c>
      <c r="C148" s="62">
        <v>0</v>
      </c>
      <c r="D148" s="62">
        <v>0</v>
      </c>
      <c r="E148" s="62">
        <v>0</v>
      </c>
      <c r="F148" s="62">
        <v>0</v>
      </c>
      <c r="G148" s="62">
        <v>0</v>
      </c>
      <c r="H148" s="62">
        <v>0</v>
      </c>
      <c r="I148" s="62">
        <v>0</v>
      </c>
      <c r="J148" s="62">
        <v>0</v>
      </c>
      <c r="K148" s="62">
        <v>0</v>
      </c>
      <c r="L148" s="62">
        <v>0</v>
      </c>
      <c r="M148" s="62">
        <v>0</v>
      </c>
      <c r="N148" s="62">
        <v>0</v>
      </c>
      <c r="O148" s="62">
        <v>0</v>
      </c>
      <c r="P148" s="62">
        <v>0</v>
      </c>
      <c r="Q148" s="62">
        <v>0</v>
      </c>
      <c r="R148" s="62">
        <v>4000000</v>
      </c>
      <c r="S148" s="62">
        <v>0</v>
      </c>
      <c r="T148" s="62">
        <v>0</v>
      </c>
      <c r="U148" s="62">
        <v>0</v>
      </c>
      <c r="V148" s="118">
        <v>0</v>
      </c>
      <c r="W148" s="63">
        <f>SUM(B148:V148)</f>
        <v>26000000</v>
      </c>
      <c r="X148" s="64"/>
      <c r="Y148" s="64"/>
      <c r="Z148" s="64"/>
      <c r="AA148" s="64"/>
      <c r="AB148" s="64"/>
      <c r="AC148" s="64"/>
      <c r="AD148" s="64"/>
      <c r="AE148" s="64"/>
      <c r="AF148" s="64"/>
      <c r="AG148" s="64"/>
      <c r="AH148" s="64"/>
      <c r="AI148" s="65">
        <f>SUM(X148:AH148)</f>
        <v>0</v>
      </c>
      <c r="AJ148" s="66"/>
      <c r="AK148" s="66"/>
      <c r="AL148" s="66"/>
      <c r="AM148" s="66"/>
      <c r="AN148" s="66"/>
      <c r="AO148" s="66"/>
      <c r="AP148" s="66"/>
      <c r="AQ148" s="66"/>
      <c r="AR148" s="66"/>
      <c r="AS148" s="66"/>
      <c r="AT148" s="66"/>
      <c r="AU148" s="66"/>
      <c r="AV148" s="66"/>
      <c r="AW148" s="66"/>
      <c r="AX148" s="66"/>
      <c r="AY148" s="66"/>
      <c r="AZ148" s="67"/>
      <c r="BA148" s="66"/>
      <c r="BB148" s="66"/>
      <c r="BC148" s="66"/>
      <c r="BD148" s="66"/>
      <c r="BE148" s="66"/>
      <c r="BF148" s="66"/>
      <c r="BG148" s="66"/>
      <c r="BH148" s="66"/>
      <c r="BI148" s="66"/>
      <c r="BJ148" s="68">
        <f>SUM(BA148:BI148)</f>
        <v>0</v>
      </c>
      <c r="BK148" s="69">
        <f t="shared" si="118"/>
        <v>0</v>
      </c>
      <c r="BL148" s="69">
        <f t="shared" si="114"/>
        <v>26000000</v>
      </c>
    </row>
    <row r="149" spans="1:64" s="70" customFormat="1" hidden="1" x14ac:dyDescent="0.25">
      <c r="A149" s="61" t="s">
        <v>1035</v>
      </c>
      <c r="B149" s="62"/>
      <c r="C149" s="62">
        <v>0</v>
      </c>
      <c r="D149" s="62">
        <v>0</v>
      </c>
      <c r="E149" s="62">
        <v>0</v>
      </c>
      <c r="F149" s="62">
        <v>0</v>
      </c>
      <c r="G149" s="62">
        <v>0</v>
      </c>
      <c r="H149" s="62">
        <v>0</v>
      </c>
      <c r="I149" s="62">
        <v>0</v>
      </c>
      <c r="J149" s="62">
        <v>0</v>
      </c>
      <c r="K149" s="62">
        <v>0</v>
      </c>
      <c r="L149" s="62">
        <v>0</v>
      </c>
      <c r="M149" s="62">
        <v>0</v>
      </c>
      <c r="N149" s="62">
        <v>0</v>
      </c>
      <c r="O149" s="62">
        <v>0</v>
      </c>
      <c r="P149" s="62">
        <v>0</v>
      </c>
      <c r="Q149" s="62">
        <v>0</v>
      </c>
      <c r="R149" s="62">
        <v>0</v>
      </c>
      <c r="S149" s="62">
        <v>0</v>
      </c>
      <c r="T149" s="62">
        <v>0</v>
      </c>
      <c r="U149" s="62">
        <v>0</v>
      </c>
      <c r="V149" s="118">
        <v>0</v>
      </c>
      <c r="W149" s="63">
        <f>SUM(B149:V149)</f>
        <v>0</v>
      </c>
      <c r="X149" s="64"/>
      <c r="Y149" s="64"/>
      <c r="Z149" s="64"/>
      <c r="AA149" s="64"/>
      <c r="AB149" s="64"/>
      <c r="AC149" s="64">
        <v>41993976</v>
      </c>
      <c r="AD149" s="64"/>
      <c r="AE149" s="64"/>
      <c r="AF149" s="64"/>
      <c r="AG149" s="64"/>
      <c r="AH149" s="64"/>
      <c r="AI149" s="65">
        <f>SUM(X149:AH149)</f>
        <v>41993976</v>
      </c>
      <c r="AJ149" s="66"/>
      <c r="AK149" s="66"/>
      <c r="AL149" s="66"/>
      <c r="AM149" s="66"/>
      <c r="AN149" s="66"/>
      <c r="AO149" s="66"/>
      <c r="AP149" s="66"/>
      <c r="AQ149" s="66"/>
      <c r="AR149" s="66"/>
      <c r="AS149" s="66"/>
      <c r="AT149" s="66"/>
      <c r="AU149" s="66"/>
      <c r="AV149" s="66"/>
      <c r="AW149" s="66"/>
      <c r="AX149" s="66"/>
      <c r="AY149" s="66"/>
      <c r="AZ149" s="67"/>
      <c r="BA149" s="66"/>
      <c r="BB149" s="66"/>
      <c r="BC149" s="66"/>
      <c r="BD149" s="66"/>
      <c r="BE149" s="66"/>
      <c r="BF149" s="66"/>
      <c r="BG149" s="66"/>
      <c r="BH149" s="66"/>
      <c r="BI149" s="66"/>
      <c r="BJ149" s="68">
        <f>SUM(BA149:BI149)</f>
        <v>0</v>
      </c>
      <c r="BK149" s="69">
        <f t="shared" si="118"/>
        <v>41993976</v>
      </c>
      <c r="BL149" s="69">
        <f t="shared" si="114"/>
        <v>41993976</v>
      </c>
    </row>
    <row r="150" spans="1:64" s="43" customFormat="1" ht="30" x14ac:dyDescent="0.25">
      <c r="A150" s="59" t="s">
        <v>1036</v>
      </c>
      <c r="B150" s="45">
        <f t="shared" ref="B150:BJ150" si="124">+B151</f>
        <v>0</v>
      </c>
      <c r="C150" s="45">
        <f t="shared" si="124"/>
        <v>0</v>
      </c>
      <c r="D150" s="45">
        <f t="shared" si="124"/>
        <v>0</v>
      </c>
      <c r="E150" s="45">
        <f t="shared" si="124"/>
        <v>0</v>
      </c>
      <c r="F150" s="45">
        <f t="shared" si="124"/>
        <v>0</v>
      </c>
      <c r="G150" s="45">
        <f t="shared" si="124"/>
        <v>0</v>
      </c>
      <c r="H150" s="45">
        <f t="shared" si="124"/>
        <v>0</v>
      </c>
      <c r="I150" s="45">
        <f t="shared" si="124"/>
        <v>0</v>
      </c>
      <c r="J150" s="45">
        <f t="shared" si="124"/>
        <v>0</v>
      </c>
      <c r="K150" s="112">
        <f t="shared" si="124"/>
        <v>0</v>
      </c>
      <c r="L150" s="112">
        <f t="shared" si="124"/>
        <v>0</v>
      </c>
      <c r="M150" s="112">
        <f t="shared" si="124"/>
        <v>0</v>
      </c>
      <c r="N150" s="112">
        <f t="shared" si="124"/>
        <v>0</v>
      </c>
      <c r="O150" s="112">
        <f t="shared" si="124"/>
        <v>0</v>
      </c>
      <c r="P150" s="112">
        <f t="shared" si="124"/>
        <v>0</v>
      </c>
      <c r="Q150" s="112">
        <f t="shared" si="124"/>
        <v>0</v>
      </c>
      <c r="R150" s="112">
        <f t="shared" si="124"/>
        <v>0</v>
      </c>
      <c r="S150" s="45">
        <f t="shared" si="124"/>
        <v>0</v>
      </c>
      <c r="T150" s="45">
        <f t="shared" si="124"/>
        <v>0</v>
      </c>
      <c r="U150" s="112">
        <f t="shared" si="124"/>
        <v>0</v>
      </c>
      <c r="V150" s="75">
        <f t="shared" si="124"/>
        <v>0</v>
      </c>
      <c r="W150" s="46">
        <f t="shared" si="124"/>
        <v>0</v>
      </c>
      <c r="X150" s="53">
        <f t="shared" si="124"/>
        <v>0</v>
      </c>
      <c r="Y150" s="53">
        <f t="shared" si="124"/>
        <v>0</v>
      </c>
      <c r="Z150" s="53">
        <f t="shared" si="124"/>
        <v>0</v>
      </c>
      <c r="AA150" s="53">
        <f t="shared" si="124"/>
        <v>0</v>
      </c>
      <c r="AB150" s="53">
        <f t="shared" si="124"/>
        <v>0</v>
      </c>
      <c r="AC150" s="53">
        <f t="shared" si="124"/>
        <v>0</v>
      </c>
      <c r="AD150" s="53">
        <f t="shared" si="124"/>
        <v>0</v>
      </c>
      <c r="AE150" s="53">
        <f t="shared" si="124"/>
        <v>0</v>
      </c>
      <c r="AF150" s="53">
        <f t="shared" si="124"/>
        <v>0</v>
      </c>
      <c r="AG150" s="53">
        <f t="shared" si="124"/>
        <v>0</v>
      </c>
      <c r="AH150" s="53">
        <f t="shared" si="124"/>
        <v>0</v>
      </c>
      <c r="AI150" s="54">
        <f t="shared" si="124"/>
        <v>0</v>
      </c>
      <c r="AJ150" s="55">
        <f t="shared" si="124"/>
        <v>0</v>
      </c>
      <c r="AK150" s="55">
        <f t="shared" si="124"/>
        <v>0</v>
      </c>
      <c r="AL150" s="55">
        <f t="shared" si="124"/>
        <v>0</v>
      </c>
      <c r="AM150" s="55">
        <f t="shared" si="124"/>
        <v>0</v>
      </c>
      <c r="AN150" s="55">
        <f t="shared" si="124"/>
        <v>0</v>
      </c>
      <c r="AO150" s="55">
        <f t="shared" si="124"/>
        <v>0</v>
      </c>
      <c r="AP150" s="55">
        <f t="shared" si="124"/>
        <v>0</v>
      </c>
      <c r="AQ150" s="55">
        <f t="shared" si="124"/>
        <v>0</v>
      </c>
      <c r="AR150" s="55">
        <f t="shared" si="124"/>
        <v>0</v>
      </c>
      <c r="AS150" s="55">
        <f t="shared" si="124"/>
        <v>0</v>
      </c>
      <c r="AT150" s="55">
        <f t="shared" si="124"/>
        <v>0</v>
      </c>
      <c r="AU150" s="55">
        <f t="shared" si="124"/>
        <v>0</v>
      </c>
      <c r="AV150" s="55">
        <f>+AV151</f>
        <v>0</v>
      </c>
      <c r="AW150" s="55">
        <f>+AW151</f>
        <v>0</v>
      </c>
      <c r="AX150" s="55">
        <f>+AX151</f>
        <v>0</v>
      </c>
      <c r="AY150" s="55">
        <f>+AY151</f>
        <v>0</v>
      </c>
      <c r="AZ150" s="56">
        <f>+AZ151</f>
        <v>0</v>
      </c>
      <c r="BA150" s="55">
        <f t="shared" si="124"/>
        <v>0</v>
      </c>
      <c r="BB150" s="55">
        <f t="shared" si="124"/>
        <v>0</v>
      </c>
      <c r="BC150" s="55">
        <f t="shared" si="124"/>
        <v>0</v>
      </c>
      <c r="BD150" s="55">
        <f t="shared" si="124"/>
        <v>0</v>
      </c>
      <c r="BE150" s="55">
        <f t="shared" si="124"/>
        <v>0</v>
      </c>
      <c r="BF150" s="55">
        <f t="shared" si="124"/>
        <v>0</v>
      </c>
      <c r="BG150" s="55">
        <f t="shared" si="124"/>
        <v>0</v>
      </c>
      <c r="BH150" s="55">
        <f t="shared" si="124"/>
        <v>0</v>
      </c>
      <c r="BI150" s="55">
        <f t="shared" si="124"/>
        <v>0</v>
      </c>
      <c r="BJ150" s="57">
        <f t="shared" si="124"/>
        <v>0</v>
      </c>
      <c r="BK150" s="42">
        <f t="shared" si="118"/>
        <v>0</v>
      </c>
      <c r="BL150" s="42">
        <f t="shared" si="114"/>
        <v>0</v>
      </c>
    </row>
    <row r="151" spans="1:64" s="43" customFormat="1" ht="45" x14ac:dyDescent="0.25">
      <c r="A151" s="60" t="s">
        <v>1037</v>
      </c>
      <c r="B151" s="45">
        <f t="shared" ref="B151:BJ151" si="125">SUM(B152:B152)</f>
        <v>0</v>
      </c>
      <c r="C151" s="45">
        <f t="shared" si="125"/>
        <v>0</v>
      </c>
      <c r="D151" s="45">
        <f t="shared" si="125"/>
        <v>0</v>
      </c>
      <c r="E151" s="45">
        <f t="shared" si="125"/>
        <v>0</v>
      </c>
      <c r="F151" s="45">
        <f t="shared" si="125"/>
        <v>0</v>
      </c>
      <c r="G151" s="45">
        <f t="shared" si="125"/>
        <v>0</v>
      </c>
      <c r="H151" s="45">
        <f t="shared" si="125"/>
        <v>0</v>
      </c>
      <c r="I151" s="45">
        <f t="shared" si="125"/>
        <v>0</v>
      </c>
      <c r="J151" s="45">
        <f t="shared" si="125"/>
        <v>0</v>
      </c>
      <c r="K151" s="112">
        <f t="shared" si="125"/>
        <v>0</v>
      </c>
      <c r="L151" s="112">
        <f t="shared" si="125"/>
        <v>0</v>
      </c>
      <c r="M151" s="112">
        <f t="shared" si="125"/>
        <v>0</v>
      </c>
      <c r="N151" s="112">
        <f t="shared" si="125"/>
        <v>0</v>
      </c>
      <c r="O151" s="112">
        <f t="shared" si="125"/>
        <v>0</v>
      </c>
      <c r="P151" s="112">
        <f t="shared" si="125"/>
        <v>0</v>
      </c>
      <c r="Q151" s="112">
        <f t="shared" si="125"/>
        <v>0</v>
      </c>
      <c r="R151" s="112">
        <f t="shared" si="125"/>
        <v>0</v>
      </c>
      <c r="S151" s="45">
        <f t="shared" si="125"/>
        <v>0</v>
      </c>
      <c r="T151" s="45">
        <f t="shared" si="125"/>
        <v>0</v>
      </c>
      <c r="U151" s="112">
        <f t="shared" si="125"/>
        <v>0</v>
      </c>
      <c r="V151" s="75">
        <f t="shared" si="125"/>
        <v>0</v>
      </c>
      <c r="W151" s="46">
        <f t="shared" si="125"/>
        <v>0</v>
      </c>
      <c r="X151" s="53">
        <f t="shared" si="125"/>
        <v>0</v>
      </c>
      <c r="Y151" s="53">
        <f t="shared" si="125"/>
        <v>0</v>
      </c>
      <c r="Z151" s="53">
        <f t="shared" si="125"/>
        <v>0</v>
      </c>
      <c r="AA151" s="53">
        <f t="shared" si="125"/>
        <v>0</v>
      </c>
      <c r="AB151" s="53">
        <f t="shared" si="125"/>
        <v>0</v>
      </c>
      <c r="AC151" s="53">
        <f t="shared" si="125"/>
        <v>0</v>
      </c>
      <c r="AD151" s="53">
        <f t="shared" si="125"/>
        <v>0</v>
      </c>
      <c r="AE151" s="53">
        <f t="shared" si="125"/>
        <v>0</v>
      </c>
      <c r="AF151" s="53">
        <f t="shared" si="125"/>
        <v>0</v>
      </c>
      <c r="AG151" s="53">
        <f t="shared" si="125"/>
        <v>0</v>
      </c>
      <c r="AH151" s="53">
        <f t="shared" si="125"/>
        <v>0</v>
      </c>
      <c r="AI151" s="54">
        <f t="shared" si="125"/>
        <v>0</v>
      </c>
      <c r="AJ151" s="55">
        <f t="shared" si="125"/>
        <v>0</v>
      </c>
      <c r="AK151" s="55">
        <f t="shared" si="125"/>
        <v>0</v>
      </c>
      <c r="AL151" s="55">
        <f t="shared" si="125"/>
        <v>0</v>
      </c>
      <c r="AM151" s="55">
        <f t="shared" si="125"/>
        <v>0</v>
      </c>
      <c r="AN151" s="55">
        <f t="shared" si="125"/>
        <v>0</v>
      </c>
      <c r="AO151" s="55">
        <f t="shared" si="125"/>
        <v>0</v>
      </c>
      <c r="AP151" s="55">
        <f t="shared" si="125"/>
        <v>0</v>
      </c>
      <c r="AQ151" s="55">
        <f t="shared" si="125"/>
        <v>0</v>
      </c>
      <c r="AR151" s="55">
        <f t="shared" si="125"/>
        <v>0</v>
      </c>
      <c r="AS151" s="55">
        <f t="shared" si="125"/>
        <v>0</v>
      </c>
      <c r="AT151" s="55">
        <f t="shared" si="125"/>
        <v>0</v>
      </c>
      <c r="AU151" s="55">
        <f t="shared" si="125"/>
        <v>0</v>
      </c>
      <c r="AV151" s="55">
        <f t="shared" si="125"/>
        <v>0</v>
      </c>
      <c r="AW151" s="55">
        <f t="shared" si="125"/>
        <v>0</v>
      </c>
      <c r="AX151" s="55">
        <f t="shared" si="125"/>
        <v>0</v>
      </c>
      <c r="AY151" s="55">
        <f t="shared" si="125"/>
        <v>0</v>
      </c>
      <c r="AZ151" s="56">
        <f t="shared" si="125"/>
        <v>0</v>
      </c>
      <c r="BA151" s="55">
        <f t="shared" si="125"/>
        <v>0</v>
      </c>
      <c r="BB151" s="55">
        <f t="shared" si="125"/>
        <v>0</v>
      </c>
      <c r="BC151" s="55">
        <f t="shared" si="125"/>
        <v>0</v>
      </c>
      <c r="BD151" s="55">
        <f t="shared" si="125"/>
        <v>0</v>
      </c>
      <c r="BE151" s="55">
        <f t="shared" si="125"/>
        <v>0</v>
      </c>
      <c r="BF151" s="55">
        <f t="shared" si="125"/>
        <v>0</v>
      </c>
      <c r="BG151" s="55">
        <f t="shared" si="125"/>
        <v>0</v>
      </c>
      <c r="BH151" s="55">
        <f t="shared" si="125"/>
        <v>0</v>
      </c>
      <c r="BI151" s="55">
        <f t="shared" si="125"/>
        <v>0</v>
      </c>
      <c r="BJ151" s="57">
        <f t="shared" si="125"/>
        <v>0</v>
      </c>
      <c r="BK151" s="42">
        <f t="shared" si="118"/>
        <v>0</v>
      </c>
      <c r="BL151" s="42">
        <f t="shared" si="114"/>
        <v>0</v>
      </c>
    </row>
    <row r="152" spans="1:64" s="70" customFormat="1" hidden="1" x14ac:dyDescent="0.25">
      <c r="A152" s="61" t="s">
        <v>914</v>
      </c>
      <c r="B152" s="62">
        <v>0</v>
      </c>
      <c r="C152" s="62">
        <v>0</v>
      </c>
      <c r="D152" s="62">
        <v>0</v>
      </c>
      <c r="E152" s="62">
        <v>0</v>
      </c>
      <c r="F152" s="62">
        <v>0</v>
      </c>
      <c r="G152" s="62">
        <v>0</v>
      </c>
      <c r="H152" s="62">
        <v>0</v>
      </c>
      <c r="I152" s="62">
        <v>0</v>
      </c>
      <c r="J152" s="62">
        <v>0</v>
      </c>
      <c r="K152" s="62">
        <v>0</v>
      </c>
      <c r="L152" s="62">
        <v>0</v>
      </c>
      <c r="M152" s="62">
        <v>0</v>
      </c>
      <c r="N152" s="62">
        <v>0</v>
      </c>
      <c r="O152" s="62">
        <v>0</v>
      </c>
      <c r="P152" s="62">
        <v>0</v>
      </c>
      <c r="Q152" s="62">
        <v>0</v>
      </c>
      <c r="R152" s="62">
        <v>0</v>
      </c>
      <c r="S152" s="62">
        <v>0</v>
      </c>
      <c r="T152" s="62">
        <v>0</v>
      </c>
      <c r="U152" s="62">
        <v>0</v>
      </c>
      <c r="V152" s="118">
        <v>0</v>
      </c>
      <c r="W152" s="63">
        <f>SUM(B152:V152)</f>
        <v>0</v>
      </c>
      <c r="X152" s="64"/>
      <c r="Y152" s="64"/>
      <c r="Z152" s="64"/>
      <c r="AA152" s="64"/>
      <c r="AB152" s="64"/>
      <c r="AC152" s="64"/>
      <c r="AD152" s="64"/>
      <c r="AE152" s="64"/>
      <c r="AF152" s="64"/>
      <c r="AG152" s="64"/>
      <c r="AH152" s="64"/>
      <c r="AI152" s="65">
        <f>SUM(X152:AH152)</f>
        <v>0</v>
      </c>
      <c r="AJ152" s="66"/>
      <c r="AK152" s="66"/>
      <c r="AL152" s="66"/>
      <c r="AM152" s="66"/>
      <c r="AN152" s="66"/>
      <c r="AO152" s="66"/>
      <c r="AP152" s="66"/>
      <c r="AQ152" s="66"/>
      <c r="AR152" s="66"/>
      <c r="AS152" s="66"/>
      <c r="AT152" s="66"/>
      <c r="AU152" s="66"/>
      <c r="AV152" s="66"/>
      <c r="AW152" s="66"/>
      <c r="AX152" s="66"/>
      <c r="AY152" s="66"/>
      <c r="AZ152" s="67"/>
      <c r="BA152" s="66"/>
      <c r="BB152" s="66"/>
      <c r="BC152" s="66"/>
      <c r="BD152" s="66"/>
      <c r="BE152" s="66"/>
      <c r="BF152" s="66"/>
      <c r="BG152" s="66"/>
      <c r="BH152" s="66"/>
      <c r="BI152" s="66"/>
      <c r="BJ152" s="68">
        <f>SUM(BA152:BI152)</f>
        <v>0</v>
      </c>
      <c r="BK152" s="69">
        <f t="shared" si="118"/>
        <v>0</v>
      </c>
      <c r="BL152" s="69">
        <f t="shared" si="114"/>
        <v>0</v>
      </c>
    </row>
    <row r="153" spans="1:64" s="43" customFormat="1" ht="42.75" customHeight="1" x14ac:dyDescent="0.25">
      <c r="A153" s="59" t="s">
        <v>1038</v>
      </c>
      <c r="B153" s="45">
        <f t="shared" ref="B153:BJ153" si="126">+B154</f>
        <v>500000000</v>
      </c>
      <c r="C153" s="45">
        <f t="shared" si="126"/>
        <v>0</v>
      </c>
      <c r="D153" s="45">
        <f t="shared" si="126"/>
        <v>0</v>
      </c>
      <c r="E153" s="45">
        <f t="shared" si="126"/>
        <v>0</v>
      </c>
      <c r="F153" s="45">
        <f t="shared" si="126"/>
        <v>0</v>
      </c>
      <c r="G153" s="45">
        <f t="shared" si="126"/>
        <v>0</v>
      </c>
      <c r="H153" s="45">
        <f t="shared" si="126"/>
        <v>0</v>
      </c>
      <c r="I153" s="45">
        <f t="shared" si="126"/>
        <v>0</v>
      </c>
      <c r="J153" s="45">
        <f t="shared" si="126"/>
        <v>0</v>
      </c>
      <c r="K153" s="112">
        <f t="shared" si="126"/>
        <v>0</v>
      </c>
      <c r="L153" s="112">
        <f t="shared" si="126"/>
        <v>0</v>
      </c>
      <c r="M153" s="112">
        <f t="shared" si="126"/>
        <v>0</v>
      </c>
      <c r="N153" s="112">
        <f t="shared" si="126"/>
        <v>0</v>
      </c>
      <c r="O153" s="112">
        <f t="shared" si="126"/>
        <v>0</v>
      </c>
      <c r="P153" s="112">
        <f t="shared" si="126"/>
        <v>0</v>
      </c>
      <c r="Q153" s="112">
        <f t="shared" si="126"/>
        <v>0</v>
      </c>
      <c r="R153" s="112">
        <f t="shared" si="126"/>
        <v>0</v>
      </c>
      <c r="S153" s="45">
        <f t="shared" si="126"/>
        <v>0</v>
      </c>
      <c r="T153" s="45">
        <f t="shared" si="126"/>
        <v>0</v>
      </c>
      <c r="U153" s="112">
        <f t="shared" si="126"/>
        <v>0</v>
      </c>
      <c r="V153" s="75">
        <f t="shared" si="126"/>
        <v>0</v>
      </c>
      <c r="W153" s="46">
        <f t="shared" si="126"/>
        <v>500000000</v>
      </c>
      <c r="X153" s="53">
        <f t="shared" si="126"/>
        <v>0</v>
      </c>
      <c r="Y153" s="53">
        <f t="shared" si="126"/>
        <v>0</v>
      </c>
      <c r="Z153" s="53">
        <f t="shared" si="126"/>
        <v>0</v>
      </c>
      <c r="AA153" s="53">
        <f t="shared" si="126"/>
        <v>0</v>
      </c>
      <c r="AB153" s="53">
        <f t="shared" si="126"/>
        <v>0</v>
      </c>
      <c r="AC153" s="53">
        <f t="shared" si="126"/>
        <v>0</v>
      </c>
      <c r="AD153" s="53">
        <f t="shared" si="126"/>
        <v>0</v>
      </c>
      <c r="AE153" s="53">
        <f t="shared" si="126"/>
        <v>0</v>
      </c>
      <c r="AF153" s="53">
        <f t="shared" si="126"/>
        <v>0</v>
      </c>
      <c r="AG153" s="53">
        <f t="shared" si="126"/>
        <v>0</v>
      </c>
      <c r="AH153" s="53">
        <f t="shared" si="126"/>
        <v>0</v>
      </c>
      <c r="AI153" s="54">
        <f t="shared" si="126"/>
        <v>0</v>
      </c>
      <c r="AJ153" s="55">
        <f t="shared" si="126"/>
        <v>0</v>
      </c>
      <c r="AK153" s="55">
        <f t="shared" si="126"/>
        <v>0</v>
      </c>
      <c r="AL153" s="55">
        <f t="shared" si="126"/>
        <v>0</v>
      </c>
      <c r="AM153" s="55">
        <f t="shared" si="126"/>
        <v>0</v>
      </c>
      <c r="AN153" s="55">
        <f t="shared" si="126"/>
        <v>0</v>
      </c>
      <c r="AO153" s="55">
        <f t="shared" si="126"/>
        <v>0</v>
      </c>
      <c r="AP153" s="55">
        <f t="shared" si="126"/>
        <v>0</v>
      </c>
      <c r="AQ153" s="55">
        <f t="shared" si="126"/>
        <v>0</v>
      </c>
      <c r="AR153" s="55">
        <f t="shared" si="126"/>
        <v>0</v>
      </c>
      <c r="AS153" s="55">
        <f t="shared" si="126"/>
        <v>0</v>
      </c>
      <c r="AT153" s="55">
        <f t="shared" si="126"/>
        <v>0</v>
      </c>
      <c r="AU153" s="55">
        <f t="shared" si="126"/>
        <v>0</v>
      </c>
      <c r="AV153" s="55">
        <f>+AV154</f>
        <v>0</v>
      </c>
      <c r="AW153" s="55">
        <f>+AW154</f>
        <v>0</v>
      </c>
      <c r="AX153" s="55">
        <f>+AX154</f>
        <v>0</v>
      </c>
      <c r="AY153" s="55">
        <f>+AY154</f>
        <v>0</v>
      </c>
      <c r="AZ153" s="56">
        <f>+AZ154</f>
        <v>0</v>
      </c>
      <c r="BA153" s="55">
        <f t="shared" si="126"/>
        <v>0</v>
      </c>
      <c r="BB153" s="55">
        <f t="shared" si="126"/>
        <v>0</v>
      </c>
      <c r="BC153" s="55">
        <f t="shared" si="126"/>
        <v>0</v>
      </c>
      <c r="BD153" s="55">
        <f t="shared" si="126"/>
        <v>0</v>
      </c>
      <c r="BE153" s="55">
        <f t="shared" si="126"/>
        <v>0</v>
      </c>
      <c r="BF153" s="55">
        <f t="shared" si="126"/>
        <v>0</v>
      </c>
      <c r="BG153" s="55">
        <f t="shared" si="126"/>
        <v>0</v>
      </c>
      <c r="BH153" s="55">
        <f t="shared" si="126"/>
        <v>0</v>
      </c>
      <c r="BI153" s="55">
        <f t="shared" si="126"/>
        <v>0</v>
      </c>
      <c r="BJ153" s="57">
        <f t="shared" si="126"/>
        <v>0</v>
      </c>
      <c r="BK153" s="42">
        <f t="shared" si="118"/>
        <v>0</v>
      </c>
      <c r="BL153" s="42">
        <f t="shared" si="114"/>
        <v>500000000</v>
      </c>
    </row>
    <row r="154" spans="1:64" s="43" customFormat="1" ht="42.75" hidden="1" customHeight="1" x14ac:dyDescent="0.25">
      <c r="A154" s="60" t="s">
        <v>1039</v>
      </c>
      <c r="B154" s="45">
        <f t="shared" ref="B154:BJ154" si="127">SUM(B155:B155)</f>
        <v>500000000</v>
      </c>
      <c r="C154" s="45">
        <f t="shared" si="127"/>
        <v>0</v>
      </c>
      <c r="D154" s="45">
        <f t="shared" si="127"/>
        <v>0</v>
      </c>
      <c r="E154" s="45">
        <f t="shared" si="127"/>
        <v>0</v>
      </c>
      <c r="F154" s="45">
        <f t="shared" si="127"/>
        <v>0</v>
      </c>
      <c r="G154" s="45">
        <f t="shared" si="127"/>
        <v>0</v>
      </c>
      <c r="H154" s="45">
        <f t="shared" si="127"/>
        <v>0</v>
      </c>
      <c r="I154" s="45">
        <f t="shared" si="127"/>
        <v>0</v>
      </c>
      <c r="J154" s="45">
        <f t="shared" si="127"/>
        <v>0</v>
      </c>
      <c r="K154" s="112">
        <f t="shared" si="127"/>
        <v>0</v>
      </c>
      <c r="L154" s="112">
        <f t="shared" si="127"/>
        <v>0</v>
      </c>
      <c r="M154" s="112">
        <f t="shared" si="127"/>
        <v>0</v>
      </c>
      <c r="N154" s="112">
        <f t="shared" si="127"/>
        <v>0</v>
      </c>
      <c r="O154" s="112">
        <f t="shared" si="127"/>
        <v>0</v>
      </c>
      <c r="P154" s="112">
        <f t="shared" si="127"/>
        <v>0</v>
      </c>
      <c r="Q154" s="112">
        <f t="shared" si="127"/>
        <v>0</v>
      </c>
      <c r="R154" s="112">
        <f t="shared" si="127"/>
        <v>0</v>
      </c>
      <c r="S154" s="45">
        <f t="shared" si="127"/>
        <v>0</v>
      </c>
      <c r="T154" s="45">
        <f t="shared" si="127"/>
        <v>0</v>
      </c>
      <c r="U154" s="112">
        <f t="shared" si="127"/>
        <v>0</v>
      </c>
      <c r="V154" s="75">
        <f t="shared" si="127"/>
        <v>0</v>
      </c>
      <c r="W154" s="46">
        <f t="shared" si="127"/>
        <v>500000000</v>
      </c>
      <c r="X154" s="53">
        <f t="shared" si="127"/>
        <v>0</v>
      </c>
      <c r="Y154" s="53">
        <f t="shared" si="127"/>
        <v>0</v>
      </c>
      <c r="Z154" s="53">
        <f t="shared" si="127"/>
        <v>0</v>
      </c>
      <c r="AA154" s="53">
        <f t="shared" si="127"/>
        <v>0</v>
      </c>
      <c r="AB154" s="53">
        <f t="shared" si="127"/>
        <v>0</v>
      </c>
      <c r="AC154" s="53">
        <f t="shared" si="127"/>
        <v>0</v>
      </c>
      <c r="AD154" s="53">
        <f t="shared" si="127"/>
        <v>0</v>
      </c>
      <c r="AE154" s="53">
        <f t="shared" si="127"/>
        <v>0</v>
      </c>
      <c r="AF154" s="53">
        <f t="shared" si="127"/>
        <v>0</v>
      </c>
      <c r="AG154" s="53">
        <f t="shared" si="127"/>
        <v>0</v>
      </c>
      <c r="AH154" s="53">
        <f t="shared" si="127"/>
        <v>0</v>
      </c>
      <c r="AI154" s="54">
        <f t="shared" si="127"/>
        <v>0</v>
      </c>
      <c r="AJ154" s="55">
        <f t="shared" si="127"/>
        <v>0</v>
      </c>
      <c r="AK154" s="55">
        <f t="shared" si="127"/>
        <v>0</v>
      </c>
      <c r="AL154" s="55">
        <f t="shared" si="127"/>
        <v>0</v>
      </c>
      <c r="AM154" s="55">
        <f t="shared" si="127"/>
        <v>0</v>
      </c>
      <c r="AN154" s="55">
        <f t="shared" si="127"/>
        <v>0</v>
      </c>
      <c r="AO154" s="55">
        <f t="shared" si="127"/>
        <v>0</v>
      </c>
      <c r="AP154" s="55">
        <f t="shared" si="127"/>
        <v>0</v>
      </c>
      <c r="AQ154" s="55">
        <f t="shared" si="127"/>
        <v>0</v>
      </c>
      <c r="AR154" s="55">
        <f t="shared" si="127"/>
        <v>0</v>
      </c>
      <c r="AS154" s="55">
        <f t="shared" si="127"/>
        <v>0</v>
      </c>
      <c r="AT154" s="55">
        <f t="shared" si="127"/>
        <v>0</v>
      </c>
      <c r="AU154" s="55">
        <f t="shared" si="127"/>
        <v>0</v>
      </c>
      <c r="AV154" s="55">
        <f t="shared" si="127"/>
        <v>0</v>
      </c>
      <c r="AW154" s="55">
        <f t="shared" si="127"/>
        <v>0</v>
      </c>
      <c r="AX154" s="55">
        <f t="shared" si="127"/>
        <v>0</v>
      </c>
      <c r="AY154" s="55">
        <f t="shared" si="127"/>
        <v>0</v>
      </c>
      <c r="AZ154" s="56">
        <f t="shared" si="127"/>
        <v>0</v>
      </c>
      <c r="BA154" s="55">
        <f t="shared" si="127"/>
        <v>0</v>
      </c>
      <c r="BB154" s="55">
        <f t="shared" si="127"/>
        <v>0</v>
      </c>
      <c r="BC154" s="55">
        <f t="shared" si="127"/>
        <v>0</v>
      </c>
      <c r="BD154" s="55">
        <f t="shared" si="127"/>
        <v>0</v>
      </c>
      <c r="BE154" s="55">
        <f t="shared" si="127"/>
        <v>0</v>
      </c>
      <c r="BF154" s="55">
        <f t="shared" si="127"/>
        <v>0</v>
      </c>
      <c r="BG154" s="55">
        <f t="shared" si="127"/>
        <v>0</v>
      </c>
      <c r="BH154" s="55">
        <f t="shared" si="127"/>
        <v>0</v>
      </c>
      <c r="BI154" s="55">
        <f t="shared" si="127"/>
        <v>0</v>
      </c>
      <c r="BJ154" s="57">
        <f t="shared" si="127"/>
        <v>0</v>
      </c>
      <c r="BK154" s="42">
        <f t="shared" si="118"/>
        <v>0</v>
      </c>
      <c r="BL154" s="42">
        <f t="shared" si="114"/>
        <v>500000000</v>
      </c>
    </row>
    <row r="155" spans="1:64" s="70" customFormat="1" hidden="1" x14ac:dyDescent="0.25">
      <c r="A155" s="61" t="s">
        <v>1040</v>
      </c>
      <c r="B155" s="62">
        <v>500000000</v>
      </c>
      <c r="C155" s="62">
        <v>0</v>
      </c>
      <c r="D155" s="62">
        <v>0</v>
      </c>
      <c r="E155" s="62">
        <v>0</v>
      </c>
      <c r="F155" s="62">
        <v>0</v>
      </c>
      <c r="G155" s="62">
        <v>0</v>
      </c>
      <c r="H155" s="62">
        <v>0</v>
      </c>
      <c r="I155" s="62">
        <v>0</v>
      </c>
      <c r="J155" s="62">
        <v>0</v>
      </c>
      <c r="K155" s="62">
        <v>0</v>
      </c>
      <c r="L155" s="62">
        <v>0</v>
      </c>
      <c r="M155" s="62">
        <v>0</v>
      </c>
      <c r="N155" s="62">
        <v>0</v>
      </c>
      <c r="O155" s="62">
        <v>0</v>
      </c>
      <c r="P155" s="62">
        <v>0</v>
      </c>
      <c r="Q155" s="62">
        <v>0</v>
      </c>
      <c r="R155" s="62">
        <v>0</v>
      </c>
      <c r="S155" s="62">
        <v>0</v>
      </c>
      <c r="T155" s="62">
        <v>0</v>
      </c>
      <c r="U155" s="62">
        <v>0</v>
      </c>
      <c r="V155" s="118">
        <v>0</v>
      </c>
      <c r="W155" s="63">
        <f>SUM(B155:V155)</f>
        <v>500000000</v>
      </c>
      <c r="X155" s="64"/>
      <c r="Y155" s="64"/>
      <c r="Z155" s="64"/>
      <c r="AA155" s="64"/>
      <c r="AB155" s="64"/>
      <c r="AC155" s="64"/>
      <c r="AD155" s="64"/>
      <c r="AE155" s="64"/>
      <c r="AF155" s="64"/>
      <c r="AG155" s="64"/>
      <c r="AH155" s="64"/>
      <c r="AI155" s="65">
        <f>SUM(X155:AH155)</f>
        <v>0</v>
      </c>
      <c r="AJ155" s="66"/>
      <c r="AK155" s="66"/>
      <c r="AL155" s="66"/>
      <c r="AM155" s="66"/>
      <c r="AN155" s="66"/>
      <c r="AO155" s="66"/>
      <c r="AP155" s="66"/>
      <c r="AQ155" s="66"/>
      <c r="AR155" s="66"/>
      <c r="AS155" s="66"/>
      <c r="AT155" s="66"/>
      <c r="AU155" s="66"/>
      <c r="AV155" s="66"/>
      <c r="AW155" s="66"/>
      <c r="AX155" s="66"/>
      <c r="AY155" s="66"/>
      <c r="AZ155" s="67"/>
      <c r="BA155" s="66"/>
      <c r="BB155" s="66"/>
      <c r="BC155" s="66"/>
      <c r="BD155" s="66"/>
      <c r="BE155" s="66"/>
      <c r="BF155" s="66"/>
      <c r="BG155" s="66"/>
      <c r="BH155" s="66"/>
      <c r="BI155" s="66"/>
      <c r="BJ155" s="68">
        <f>SUM(BA155:BI155)</f>
        <v>0</v>
      </c>
      <c r="BK155" s="69">
        <f t="shared" si="118"/>
        <v>0</v>
      </c>
      <c r="BL155" s="69">
        <f t="shared" si="114"/>
        <v>500000000</v>
      </c>
    </row>
    <row r="156" spans="1:64" s="43" customFormat="1" ht="30" hidden="1" x14ac:dyDescent="0.25">
      <c r="A156" s="74" t="s">
        <v>1041</v>
      </c>
      <c r="B156" s="45">
        <f t="shared" ref="B156:BJ156" si="128">+B157+B186+B192+B173+B196</f>
        <v>164547288</v>
      </c>
      <c r="C156" s="45">
        <f t="shared" si="128"/>
        <v>33000000</v>
      </c>
      <c r="D156" s="45">
        <f t="shared" si="128"/>
        <v>0</v>
      </c>
      <c r="E156" s="45">
        <f t="shared" si="128"/>
        <v>0</v>
      </c>
      <c r="F156" s="45">
        <f t="shared" si="128"/>
        <v>0</v>
      </c>
      <c r="G156" s="45">
        <f t="shared" si="128"/>
        <v>0</v>
      </c>
      <c r="H156" s="45">
        <f t="shared" si="128"/>
        <v>0</v>
      </c>
      <c r="I156" s="45">
        <f t="shared" si="128"/>
        <v>0</v>
      </c>
      <c r="J156" s="45">
        <f t="shared" si="128"/>
        <v>0</v>
      </c>
      <c r="K156" s="112">
        <f t="shared" si="128"/>
        <v>0</v>
      </c>
      <c r="L156" s="112">
        <f t="shared" si="128"/>
        <v>0</v>
      </c>
      <c r="M156" s="112">
        <f t="shared" si="128"/>
        <v>0</v>
      </c>
      <c r="N156" s="112">
        <f t="shared" si="128"/>
        <v>0</v>
      </c>
      <c r="O156" s="112">
        <f t="shared" si="128"/>
        <v>0</v>
      </c>
      <c r="P156" s="112">
        <f t="shared" si="128"/>
        <v>0</v>
      </c>
      <c r="Q156" s="112">
        <f t="shared" si="128"/>
        <v>0</v>
      </c>
      <c r="R156" s="112">
        <f t="shared" si="128"/>
        <v>100000000</v>
      </c>
      <c r="S156" s="45">
        <f t="shared" si="128"/>
        <v>0</v>
      </c>
      <c r="T156" s="45">
        <f t="shared" si="128"/>
        <v>0</v>
      </c>
      <c r="U156" s="112">
        <f t="shared" si="128"/>
        <v>0</v>
      </c>
      <c r="V156" s="75">
        <f t="shared" si="128"/>
        <v>0</v>
      </c>
      <c r="W156" s="46">
        <f t="shared" si="128"/>
        <v>297547288</v>
      </c>
      <c r="X156" s="53">
        <f t="shared" si="128"/>
        <v>0</v>
      </c>
      <c r="Y156" s="53">
        <f t="shared" si="128"/>
        <v>0</v>
      </c>
      <c r="Z156" s="53">
        <f t="shared" si="128"/>
        <v>0</v>
      </c>
      <c r="AA156" s="53">
        <f t="shared" si="128"/>
        <v>0</v>
      </c>
      <c r="AB156" s="53">
        <f t="shared" si="128"/>
        <v>0</v>
      </c>
      <c r="AC156" s="53">
        <f t="shared" si="128"/>
        <v>0</v>
      </c>
      <c r="AD156" s="53">
        <f t="shared" si="128"/>
        <v>0</v>
      </c>
      <c r="AE156" s="53">
        <f t="shared" si="128"/>
        <v>0</v>
      </c>
      <c r="AF156" s="53">
        <f t="shared" si="128"/>
        <v>0</v>
      </c>
      <c r="AG156" s="53">
        <f t="shared" si="128"/>
        <v>0</v>
      </c>
      <c r="AH156" s="53">
        <f t="shared" si="128"/>
        <v>0</v>
      </c>
      <c r="AI156" s="54">
        <f t="shared" si="128"/>
        <v>0</v>
      </c>
      <c r="AJ156" s="55">
        <f t="shared" si="128"/>
        <v>0</v>
      </c>
      <c r="AK156" s="55">
        <f t="shared" si="128"/>
        <v>0</v>
      </c>
      <c r="AL156" s="55">
        <f t="shared" si="128"/>
        <v>4378836</v>
      </c>
      <c r="AM156" s="55">
        <f t="shared" si="128"/>
        <v>0</v>
      </c>
      <c r="AN156" s="55">
        <f t="shared" si="128"/>
        <v>0</v>
      </c>
      <c r="AO156" s="55">
        <f t="shared" si="128"/>
        <v>0</v>
      </c>
      <c r="AP156" s="55">
        <f t="shared" si="128"/>
        <v>0</v>
      </c>
      <c r="AQ156" s="55">
        <f t="shared" si="128"/>
        <v>0</v>
      </c>
      <c r="AR156" s="55">
        <f t="shared" si="128"/>
        <v>0</v>
      </c>
      <c r="AS156" s="55">
        <f t="shared" si="128"/>
        <v>0</v>
      </c>
      <c r="AT156" s="55">
        <f t="shared" si="128"/>
        <v>0</v>
      </c>
      <c r="AU156" s="55">
        <f t="shared" si="128"/>
        <v>73559321.989999995</v>
      </c>
      <c r="AV156" s="55">
        <f t="shared" si="128"/>
        <v>0</v>
      </c>
      <c r="AW156" s="55">
        <f t="shared" si="128"/>
        <v>0</v>
      </c>
      <c r="AX156" s="55">
        <f t="shared" si="128"/>
        <v>0</v>
      </c>
      <c r="AY156" s="55">
        <f t="shared" si="128"/>
        <v>0</v>
      </c>
      <c r="AZ156" s="56">
        <f t="shared" si="128"/>
        <v>77938157.989999995</v>
      </c>
      <c r="BA156" s="55">
        <f t="shared" si="128"/>
        <v>0</v>
      </c>
      <c r="BB156" s="55">
        <f t="shared" si="128"/>
        <v>0</v>
      </c>
      <c r="BC156" s="55">
        <f t="shared" si="128"/>
        <v>0</v>
      </c>
      <c r="BD156" s="55">
        <f t="shared" si="128"/>
        <v>0</v>
      </c>
      <c r="BE156" s="55">
        <f t="shared" si="128"/>
        <v>0</v>
      </c>
      <c r="BF156" s="55">
        <f t="shared" si="128"/>
        <v>0</v>
      </c>
      <c r="BG156" s="55">
        <f t="shared" si="128"/>
        <v>0</v>
      </c>
      <c r="BH156" s="55">
        <f t="shared" si="128"/>
        <v>0</v>
      </c>
      <c r="BI156" s="55">
        <f t="shared" si="128"/>
        <v>0</v>
      </c>
      <c r="BJ156" s="57">
        <f t="shared" si="128"/>
        <v>0</v>
      </c>
      <c r="BK156" s="42">
        <f t="shared" si="118"/>
        <v>77938157.989999995</v>
      </c>
      <c r="BL156" s="42">
        <f t="shared" si="114"/>
        <v>375485445.99000001</v>
      </c>
    </row>
    <row r="157" spans="1:64" s="43" customFormat="1" hidden="1" x14ac:dyDescent="0.25">
      <c r="A157" s="58" t="s">
        <v>1042</v>
      </c>
      <c r="B157" s="45">
        <f t="shared" ref="B157:BJ157" si="129">+B158+B164+B170+B167</f>
        <v>88547288</v>
      </c>
      <c r="C157" s="45">
        <f t="shared" si="129"/>
        <v>0</v>
      </c>
      <c r="D157" s="45">
        <f t="shared" si="129"/>
        <v>0</v>
      </c>
      <c r="E157" s="45">
        <f t="shared" si="129"/>
        <v>0</v>
      </c>
      <c r="F157" s="45">
        <f t="shared" si="129"/>
        <v>0</v>
      </c>
      <c r="G157" s="45">
        <f t="shared" si="129"/>
        <v>0</v>
      </c>
      <c r="H157" s="45">
        <f t="shared" si="129"/>
        <v>0</v>
      </c>
      <c r="I157" s="45">
        <f t="shared" si="129"/>
        <v>0</v>
      </c>
      <c r="J157" s="45">
        <f t="shared" si="129"/>
        <v>0</v>
      </c>
      <c r="K157" s="112">
        <f t="shared" si="129"/>
        <v>0</v>
      </c>
      <c r="L157" s="112">
        <f t="shared" si="129"/>
        <v>0</v>
      </c>
      <c r="M157" s="112">
        <f t="shared" si="129"/>
        <v>0</v>
      </c>
      <c r="N157" s="112">
        <f t="shared" si="129"/>
        <v>0</v>
      </c>
      <c r="O157" s="112">
        <f t="shared" si="129"/>
        <v>0</v>
      </c>
      <c r="P157" s="112">
        <f t="shared" si="129"/>
        <v>0</v>
      </c>
      <c r="Q157" s="112">
        <f t="shared" si="129"/>
        <v>0</v>
      </c>
      <c r="R157" s="112">
        <f t="shared" si="129"/>
        <v>0</v>
      </c>
      <c r="S157" s="45">
        <f t="shared" si="129"/>
        <v>0</v>
      </c>
      <c r="T157" s="45">
        <f t="shared" si="129"/>
        <v>0</v>
      </c>
      <c r="U157" s="112">
        <f t="shared" si="129"/>
        <v>0</v>
      </c>
      <c r="V157" s="75">
        <f t="shared" si="129"/>
        <v>0</v>
      </c>
      <c r="W157" s="46">
        <f t="shared" si="129"/>
        <v>88547288</v>
      </c>
      <c r="X157" s="53">
        <f t="shared" si="129"/>
        <v>0</v>
      </c>
      <c r="Y157" s="53">
        <f t="shared" si="129"/>
        <v>0</v>
      </c>
      <c r="Z157" s="53">
        <f t="shared" si="129"/>
        <v>0</v>
      </c>
      <c r="AA157" s="53">
        <f t="shared" si="129"/>
        <v>0</v>
      </c>
      <c r="AB157" s="53">
        <f t="shared" si="129"/>
        <v>0</v>
      </c>
      <c r="AC157" s="53">
        <f t="shared" si="129"/>
        <v>0</v>
      </c>
      <c r="AD157" s="53">
        <f t="shared" si="129"/>
        <v>0</v>
      </c>
      <c r="AE157" s="53">
        <f t="shared" si="129"/>
        <v>0</v>
      </c>
      <c r="AF157" s="53">
        <f t="shared" si="129"/>
        <v>0</v>
      </c>
      <c r="AG157" s="53">
        <f t="shared" si="129"/>
        <v>0</v>
      </c>
      <c r="AH157" s="53">
        <f t="shared" si="129"/>
        <v>0</v>
      </c>
      <c r="AI157" s="54">
        <f t="shared" si="129"/>
        <v>0</v>
      </c>
      <c r="AJ157" s="55">
        <f t="shared" si="129"/>
        <v>0</v>
      </c>
      <c r="AK157" s="55">
        <f t="shared" si="129"/>
        <v>0</v>
      </c>
      <c r="AL157" s="55">
        <f t="shared" si="129"/>
        <v>0</v>
      </c>
      <c r="AM157" s="55">
        <f t="shared" si="129"/>
        <v>0</v>
      </c>
      <c r="AN157" s="55">
        <f t="shared" si="129"/>
        <v>0</v>
      </c>
      <c r="AO157" s="55">
        <f t="shared" si="129"/>
        <v>0</v>
      </c>
      <c r="AP157" s="55">
        <f t="shared" si="129"/>
        <v>0</v>
      </c>
      <c r="AQ157" s="55">
        <f t="shared" si="129"/>
        <v>0</v>
      </c>
      <c r="AR157" s="55">
        <f t="shared" si="129"/>
        <v>0</v>
      </c>
      <c r="AS157" s="55">
        <f t="shared" si="129"/>
        <v>0</v>
      </c>
      <c r="AT157" s="55">
        <f t="shared" si="129"/>
        <v>0</v>
      </c>
      <c r="AU157" s="55">
        <f t="shared" si="129"/>
        <v>73559321.989999995</v>
      </c>
      <c r="AV157" s="55">
        <f t="shared" si="129"/>
        <v>0</v>
      </c>
      <c r="AW157" s="55">
        <f t="shared" si="129"/>
        <v>0</v>
      </c>
      <c r="AX157" s="55">
        <f t="shared" si="129"/>
        <v>0</v>
      </c>
      <c r="AY157" s="55">
        <f t="shared" si="129"/>
        <v>0</v>
      </c>
      <c r="AZ157" s="56">
        <f t="shared" si="129"/>
        <v>73559321.989999995</v>
      </c>
      <c r="BA157" s="55">
        <f t="shared" si="129"/>
        <v>0</v>
      </c>
      <c r="BB157" s="55">
        <f t="shared" si="129"/>
        <v>0</v>
      </c>
      <c r="BC157" s="55">
        <f t="shared" si="129"/>
        <v>0</v>
      </c>
      <c r="BD157" s="55">
        <f t="shared" si="129"/>
        <v>0</v>
      </c>
      <c r="BE157" s="55">
        <f t="shared" si="129"/>
        <v>0</v>
      </c>
      <c r="BF157" s="55">
        <f t="shared" si="129"/>
        <v>0</v>
      </c>
      <c r="BG157" s="55">
        <f t="shared" si="129"/>
        <v>0</v>
      </c>
      <c r="BH157" s="55">
        <f t="shared" si="129"/>
        <v>0</v>
      </c>
      <c r="BI157" s="55">
        <f t="shared" si="129"/>
        <v>0</v>
      </c>
      <c r="BJ157" s="57">
        <f t="shared" si="129"/>
        <v>0</v>
      </c>
      <c r="BK157" s="42">
        <f t="shared" si="118"/>
        <v>73559321.989999995</v>
      </c>
      <c r="BL157" s="42">
        <f t="shared" si="114"/>
        <v>162106609.99000001</v>
      </c>
    </row>
    <row r="158" spans="1:64" s="43" customFormat="1" ht="45" hidden="1" x14ac:dyDescent="0.25">
      <c r="A158" s="59" t="s">
        <v>1043</v>
      </c>
      <c r="B158" s="45">
        <f>+B159</f>
        <v>88547288</v>
      </c>
      <c r="C158" s="45">
        <f t="shared" ref="C158:BJ158" si="130">+C159</f>
        <v>0</v>
      </c>
      <c r="D158" s="45">
        <f t="shared" si="130"/>
        <v>0</v>
      </c>
      <c r="E158" s="45">
        <f t="shared" si="130"/>
        <v>0</v>
      </c>
      <c r="F158" s="45">
        <f t="shared" si="130"/>
        <v>0</v>
      </c>
      <c r="G158" s="45">
        <f t="shared" si="130"/>
        <v>0</v>
      </c>
      <c r="H158" s="45">
        <f t="shared" si="130"/>
        <v>0</v>
      </c>
      <c r="I158" s="45">
        <f t="shared" si="130"/>
        <v>0</v>
      </c>
      <c r="J158" s="45">
        <f t="shared" si="130"/>
        <v>0</v>
      </c>
      <c r="K158" s="112">
        <f t="shared" si="130"/>
        <v>0</v>
      </c>
      <c r="L158" s="112">
        <f t="shared" si="130"/>
        <v>0</v>
      </c>
      <c r="M158" s="112">
        <f t="shared" si="130"/>
        <v>0</v>
      </c>
      <c r="N158" s="112">
        <f t="shared" si="130"/>
        <v>0</v>
      </c>
      <c r="O158" s="112">
        <f t="shared" si="130"/>
        <v>0</v>
      </c>
      <c r="P158" s="112">
        <f t="shared" si="130"/>
        <v>0</v>
      </c>
      <c r="Q158" s="112">
        <f t="shared" si="130"/>
        <v>0</v>
      </c>
      <c r="R158" s="112">
        <f t="shared" si="130"/>
        <v>0</v>
      </c>
      <c r="S158" s="45">
        <f t="shared" si="130"/>
        <v>0</v>
      </c>
      <c r="T158" s="45">
        <f t="shared" si="130"/>
        <v>0</v>
      </c>
      <c r="U158" s="112">
        <f t="shared" si="130"/>
        <v>0</v>
      </c>
      <c r="V158" s="75">
        <f t="shared" si="130"/>
        <v>0</v>
      </c>
      <c r="W158" s="46">
        <f t="shared" si="130"/>
        <v>88547288</v>
      </c>
      <c r="X158" s="53">
        <f t="shared" si="130"/>
        <v>0</v>
      </c>
      <c r="Y158" s="53">
        <f t="shared" si="130"/>
        <v>0</v>
      </c>
      <c r="Z158" s="53">
        <f t="shared" si="130"/>
        <v>0</v>
      </c>
      <c r="AA158" s="53">
        <f t="shared" si="130"/>
        <v>0</v>
      </c>
      <c r="AB158" s="53">
        <f t="shared" si="130"/>
        <v>0</v>
      </c>
      <c r="AC158" s="53">
        <f t="shared" si="130"/>
        <v>0</v>
      </c>
      <c r="AD158" s="53">
        <f t="shared" si="130"/>
        <v>0</v>
      </c>
      <c r="AE158" s="53">
        <f t="shared" si="130"/>
        <v>0</v>
      </c>
      <c r="AF158" s="53">
        <f t="shared" si="130"/>
        <v>0</v>
      </c>
      <c r="AG158" s="53">
        <f t="shared" si="130"/>
        <v>0</v>
      </c>
      <c r="AH158" s="53">
        <f t="shared" si="130"/>
        <v>0</v>
      </c>
      <c r="AI158" s="54">
        <f t="shared" si="130"/>
        <v>0</v>
      </c>
      <c r="AJ158" s="55">
        <f t="shared" si="130"/>
        <v>0</v>
      </c>
      <c r="AK158" s="55">
        <f t="shared" si="130"/>
        <v>0</v>
      </c>
      <c r="AL158" s="55">
        <f t="shared" si="130"/>
        <v>0</v>
      </c>
      <c r="AM158" s="55">
        <f t="shared" si="130"/>
        <v>0</v>
      </c>
      <c r="AN158" s="55">
        <f t="shared" si="130"/>
        <v>0</v>
      </c>
      <c r="AO158" s="55">
        <f t="shared" si="130"/>
        <v>0</v>
      </c>
      <c r="AP158" s="55">
        <f t="shared" si="130"/>
        <v>0</v>
      </c>
      <c r="AQ158" s="55">
        <f t="shared" si="130"/>
        <v>0</v>
      </c>
      <c r="AR158" s="55">
        <f t="shared" si="130"/>
        <v>0</v>
      </c>
      <c r="AS158" s="55">
        <f t="shared" si="130"/>
        <v>0</v>
      </c>
      <c r="AT158" s="55">
        <f t="shared" si="130"/>
        <v>0</v>
      </c>
      <c r="AU158" s="55">
        <f t="shared" si="130"/>
        <v>73559321.989999995</v>
      </c>
      <c r="AV158" s="55">
        <f>+AV159</f>
        <v>0</v>
      </c>
      <c r="AW158" s="55">
        <f>+AW159</f>
        <v>0</v>
      </c>
      <c r="AX158" s="55">
        <f>+AX159</f>
        <v>0</v>
      </c>
      <c r="AY158" s="55">
        <f>+AY159</f>
        <v>0</v>
      </c>
      <c r="AZ158" s="56">
        <f>+AZ159</f>
        <v>73559321.989999995</v>
      </c>
      <c r="BA158" s="55">
        <f t="shared" si="130"/>
        <v>0</v>
      </c>
      <c r="BB158" s="55">
        <f t="shared" si="130"/>
        <v>0</v>
      </c>
      <c r="BC158" s="55">
        <f t="shared" si="130"/>
        <v>0</v>
      </c>
      <c r="BD158" s="55">
        <f t="shared" si="130"/>
        <v>0</v>
      </c>
      <c r="BE158" s="55">
        <f t="shared" si="130"/>
        <v>0</v>
      </c>
      <c r="BF158" s="55">
        <f t="shared" si="130"/>
        <v>0</v>
      </c>
      <c r="BG158" s="55">
        <f t="shared" si="130"/>
        <v>0</v>
      </c>
      <c r="BH158" s="55">
        <f t="shared" si="130"/>
        <v>0</v>
      </c>
      <c r="BI158" s="55">
        <f t="shared" si="130"/>
        <v>0</v>
      </c>
      <c r="BJ158" s="57">
        <f t="shared" si="130"/>
        <v>0</v>
      </c>
      <c r="BK158" s="42">
        <f t="shared" si="118"/>
        <v>73559321.989999995</v>
      </c>
      <c r="BL158" s="42">
        <f t="shared" si="114"/>
        <v>162106609.99000001</v>
      </c>
    </row>
    <row r="159" spans="1:64" s="43" customFormat="1" ht="60" hidden="1" x14ac:dyDescent="0.25">
      <c r="A159" s="60" t="s">
        <v>1044</v>
      </c>
      <c r="B159" s="45">
        <f t="shared" ref="B159:AD159" si="131">SUM(B160:B163)</f>
        <v>88547288</v>
      </c>
      <c r="C159" s="45">
        <f t="shared" si="131"/>
        <v>0</v>
      </c>
      <c r="D159" s="45">
        <f t="shared" si="131"/>
        <v>0</v>
      </c>
      <c r="E159" s="45">
        <f t="shared" si="131"/>
        <v>0</v>
      </c>
      <c r="F159" s="45">
        <f t="shared" si="131"/>
        <v>0</v>
      </c>
      <c r="G159" s="45">
        <f t="shared" si="131"/>
        <v>0</v>
      </c>
      <c r="H159" s="45">
        <f t="shared" si="131"/>
        <v>0</v>
      </c>
      <c r="I159" s="45">
        <f t="shared" si="131"/>
        <v>0</v>
      </c>
      <c r="J159" s="45">
        <f t="shared" si="131"/>
        <v>0</v>
      </c>
      <c r="K159" s="112">
        <f t="shared" si="131"/>
        <v>0</v>
      </c>
      <c r="L159" s="112">
        <f t="shared" si="131"/>
        <v>0</v>
      </c>
      <c r="M159" s="112">
        <f t="shared" si="131"/>
        <v>0</v>
      </c>
      <c r="N159" s="112">
        <f t="shared" si="131"/>
        <v>0</v>
      </c>
      <c r="O159" s="112">
        <f t="shared" si="131"/>
        <v>0</v>
      </c>
      <c r="P159" s="112">
        <f t="shared" si="131"/>
        <v>0</v>
      </c>
      <c r="Q159" s="112">
        <f t="shared" si="131"/>
        <v>0</v>
      </c>
      <c r="R159" s="112">
        <f t="shared" si="131"/>
        <v>0</v>
      </c>
      <c r="S159" s="45">
        <f t="shared" si="131"/>
        <v>0</v>
      </c>
      <c r="T159" s="45">
        <f t="shared" si="131"/>
        <v>0</v>
      </c>
      <c r="U159" s="112">
        <f t="shared" si="131"/>
        <v>0</v>
      </c>
      <c r="V159" s="75">
        <f t="shared" si="131"/>
        <v>0</v>
      </c>
      <c r="W159" s="46">
        <f>SUM(W160:W163)</f>
        <v>88547288</v>
      </c>
      <c r="X159" s="53">
        <f t="shared" si="131"/>
        <v>0</v>
      </c>
      <c r="Y159" s="53">
        <f t="shared" si="131"/>
        <v>0</v>
      </c>
      <c r="Z159" s="53">
        <f t="shared" si="131"/>
        <v>0</v>
      </c>
      <c r="AA159" s="53">
        <f t="shared" si="131"/>
        <v>0</v>
      </c>
      <c r="AB159" s="53">
        <f t="shared" si="131"/>
        <v>0</v>
      </c>
      <c r="AC159" s="53">
        <f t="shared" si="131"/>
        <v>0</v>
      </c>
      <c r="AD159" s="53">
        <f t="shared" si="131"/>
        <v>0</v>
      </c>
      <c r="AE159" s="53">
        <f t="shared" ref="AE159:BJ159" si="132">SUM(AE160:AE163)</f>
        <v>0</v>
      </c>
      <c r="AF159" s="53">
        <f t="shared" si="132"/>
        <v>0</v>
      </c>
      <c r="AG159" s="53">
        <f t="shared" si="132"/>
        <v>0</v>
      </c>
      <c r="AH159" s="53">
        <f t="shared" si="132"/>
        <v>0</v>
      </c>
      <c r="AI159" s="54">
        <f t="shared" si="132"/>
        <v>0</v>
      </c>
      <c r="AJ159" s="55">
        <f t="shared" si="132"/>
        <v>0</v>
      </c>
      <c r="AK159" s="55">
        <f t="shared" si="132"/>
        <v>0</v>
      </c>
      <c r="AL159" s="55">
        <f t="shared" si="132"/>
        <v>0</v>
      </c>
      <c r="AM159" s="55">
        <f t="shared" si="132"/>
        <v>0</v>
      </c>
      <c r="AN159" s="55">
        <f t="shared" si="132"/>
        <v>0</v>
      </c>
      <c r="AO159" s="55">
        <f t="shared" si="132"/>
        <v>0</v>
      </c>
      <c r="AP159" s="55">
        <f t="shared" si="132"/>
        <v>0</v>
      </c>
      <c r="AQ159" s="55">
        <f t="shared" si="132"/>
        <v>0</v>
      </c>
      <c r="AR159" s="55">
        <f t="shared" si="132"/>
        <v>0</v>
      </c>
      <c r="AS159" s="55">
        <f t="shared" si="132"/>
        <v>0</v>
      </c>
      <c r="AT159" s="55">
        <f t="shared" si="132"/>
        <v>0</v>
      </c>
      <c r="AU159" s="55">
        <f t="shared" si="132"/>
        <v>73559321.989999995</v>
      </c>
      <c r="AV159" s="55">
        <f>SUM(AV160:AV163)</f>
        <v>0</v>
      </c>
      <c r="AW159" s="55">
        <f>SUM(AW160:AW163)</f>
        <v>0</v>
      </c>
      <c r="AX159" s="55">
        <f>SUM(AX160:AX163)</f>
        <v>0</v>
      </c>
      <c r="AY159" s="55">
        <f>SUM(AY160:AY163)</f>
        <v>0</v>
      </c>
      <c r="AZ159" s="56">
        <f>SUM(AZ160:AZ163)</f>
        <v>73559321.989999995</v>
      </c>
      <c r="BA159" s="55">
        <f t="shared" si="132"/>
        <v>0</v>
      </c>
      <c r="BB159" s="55">
        <f t="shared" si="132"/>
        <v>0</v>
      </c>
      <c r="BC159" s="55">
        <f t="shared" si="132"/>
        <v>0</v>
      </c>
      <c r="BD159" s="55">
        <f t="shared" si="132"/>
        <v>0</v>
      </c>
      <c r="BE159" s="55">
        <f t="shared" si="132"/>
        <v>0</v>
      </c>
      <c r="BF159" s="55">
        <f t="shared" si="132"/>
        <v>0</v>
      </c>
      <c r="BG159" s="55">
        <f t="shared" si="132"/>
        <v>0</v>
      </c>
      <c r="BH159" s="55">
        <f t="shared" si="132"/>
        <v>0</v>
      </c>
      <c r="BI159" s="55">
        <f t="shared" si="132"/>
        <v>0</v>
      </c>
      <c r="BJ159" s="57">
        <f t="shared" si="132"/>
        <v>0</v>
      </c>
      <c r="BK159" s="42">
        <f t="shared" si="118"/>
        <v>73559321.989999995</v>
      </c>
      <c r="BL159" s="42">
        <f t="shared" si="114"/>
        <v>162106609.99000001</v>
      </c>
    </row>
    <row r="160" spans="1:64" s="70" customFormat="1" ht="45" hidden="1" x14ac:dyDescent="0.25">
      <c r="A160" s="61" t="s">
        <v>1045</v>
      </c>
      <c r="B160" s="62">
        <v>66547288</v>
      </c>
      <c r="C160" s="62">
        <v>0</v>
      </c>
      <c r="D160" s="62">
        <v>0</v>
      </c>
      <c r="E160" s="62">
        <v>0</v>
      </c>
      <c r="F160" s="62">
        <v>0</v>
      </c>
      <c r="G160" s="62">
        <v>0</v>
      </c>
      <c r="H160" s="62">
        <v>0</v>
      </c>
      <c r="I160" s="62">
        <v>0</v>
      </c>
      <c r="J160" s="62">
        <v>0</v>
      </c>
      <c r="K160" s="62">
        <v>0</v>
      </c>
      <c r="L160" s="62">
        <v>0</v>
      </c>
      <c r="M160" s="62">
        <v>0</v>
      </c>
      <c r="N160" s="62">
        <v>0</v>
      </c>
      <c r="O160" s="62">
        <v>0</v>
      </c>
      <c r="P160" s="62">
        <v>0</v>
      </c>
      <c r="Q160" s="62">
        <v>0</v>
      </c>
      <c r="R160" s="62">
        <v>0</v>
      </c>
      <c r="S160" s="62">
        <v>0</v>
      </c>
      <c r="T160" s="62">
        <v>0</v>
      </c>
      <c r="U160" s="62">
        <v>0</v>
      </c>
      <c r="V160" s="118">
        <v>0</v>
      </c>
      <c r="W160" s="63">
        <f>SUM(B160:V160)</f>
        <v>66547288</v>
      </c>
      <c r="X160" s="64"/>
      <c r="Y160" s="64"/>
      <c r="Z160" s="64"/>
      <c r="AA160" s="64"/>
      <c r="AB160" s="64"/>
      <c r="AC160" s="64"/>
      <c r="AD160" s="64"/>
      <c r="AE160" s="64"/>
      <c r="AF160" s="64"/>
      <c r="AG160" s="64"/>
      <c r="AH160" s="64"/>
      <c r="AI160" s="65">
        <f>SUM(X160:AH160)</f>
        <v>0</v>
      </c>
      <c r="AJ160" s="66"/>
      <c r="AK160" s="66"/>
      <c r="AL160" s="66"/>
      <c r="AM160" s="66"/>
      <c r="AN160" s="66"/>
      <c r="AO160" s="66"/>
      <c r="AP160" s="66"/>
      <c r="AQ160" s="66"/>
      <c r="AR160" s="66"/>
      <c r="AS160" s="66"/>
      <c r="AT160" s="66"/>
      <c r="AU160" s="66"/>
      <c r="AV160" s="66"/>
      <c r="AW160" s="66"/>
      <c r="AX160" s="66"/>
      <c r="AY160" s="66"/>
      <c r="AZ160" s="67"/>
      <c r="BA160" s="66"/>
      <c r="BB160" s="66"/>
      <c r="BC160" s="66"/>
      <c r="BD160" s="66"/>
      <c r="BE160" s="66"/>
      <c r="BF160" s="66"/>
      <c r="BG160" s="66"/>
      <c r="BH160" s="66"/>
      <c r="BI160" s="66"/>
      <c r="BJ160" s="68">
        <f>SUM(BA160:BI160)</f>
        <v>0</v>
      </c>
      <c r="BK160" s="69">
        <f t="shared" si="118"/>
        <v>0</v>
      </c>
      <c r="BL160" s="69">
        <f t="shared" si="114"/>
        <v>66547288</v>
      </c>
    </row>
    <row r="161" spans="1:64" s="70" customFormat="1" hidden="1" x14ac:dyDescent="0.25">
      <c r="A161" s="61" t="s">
        <v>1046</v>
      </c>
      <c r="B161" s="62">
        <v>12000000</v>
      </c>
      <c r="C161" s="62"/>
      <c r="D161" s="62"/>
      <c r="E161" s="62"/>
      <c r="F161" s="62"/>
      <c r="G161" s="62"/>
      <c r="H161" s="62"/>
      <c r="I161" s="62"/>
      <c r="J161" s="62"/>
      <c r="K161" s="62"/>
      <c r="L161" s="62"/>
      <c r="M161" s="62"/>
      <c r="N161" s="62"/>
      <c r="O161" s="62"/>
      <c r="P161" s="62"/>
      <c r="Q161" s="62"/>
      <c r="R161" s="62"/>
      <c r="S161" s="62"/>
      <c r="T161" s="62"/>
      <c r="U161" s="62"/>
      <c r="V161" s="118"/>
      <c r="W161" s="63">
        <f>SUM(B161:V161)</f>
        <v>12000000</v>
      </c>
      <c r="X161" s="64"/>
      <c r="Y161" s="64"/>
      <c r="Z161" s="64"/>
      <c r="AA161" s="64"/>
      <c r="AB161" s="64"/>
      <c r="AC161" s="64"/>
      <c r="AD161" s="64"/>
      <c r="AE161" s="64"/>
      <c r="AF161" s="64"/>
      <c r="AG161" s="64"/>
      <c r="AH161" s="64"/>
      <c r="AI161" s="65">
        <f>SUM(X161:AH161)</f>
        <v>0</v>
      </c>
      <c r="AJ161" s="66"/>
      <c r="AK161" s="66"/>
      <c r="AL161" s="66"/>
      <c r="AM161" s="66"/>
      <c r="AN161" s="66"/>
      <c r="AO161" s="66"/>
      <c r="AP161" s="66"/>
      <c r="AQ161" s="66"/>
      <c r="AR161" s="66"/>
      <c r="AS161" s="66"/>
      <c r="AT161" s="66"/>
      <c r="AU161" s="66"/>
      <c r="AV161" s="66"/>
      <c r="AW161" s="66"/>
      <c r="AX161" s="66"/>
      <c r="AY161" s="66"/>
      <c r="AZ161" s="67"/>
      <c r="BA161" s="66"/>
      <c r="BB161" s="66"/>
      <c r="BC161" s="66"/>
      <c r="BD161" s="66"/>
      <c r="BE161" s="66"/>
      <c r="BF161" s="66"/>
      <c r="BG161" s="66"/>
      <c r="BH161" s="66"/>
      <c r="BI161" s="66"/>
      <c r="BJ161" s="68">
        <f>SUM(BA161:BI161)</f>
        <v>0</v>
      </c>
      <c r="BK161" s="69">
        <f t="shared" si="118"/>
        <v>0</v>
      </c>
      <c r="BL161" s="69">
        <f t="shared" si="114"/>
        <v>12000000</v>
      </c>
    </row>
    <row r="162" spans="1:64" s="70" customFormat="1" ht="45" hidden="1" x14ac:dyDescent="0.25">
      <c r="A162" s="61" t="s">
        <v>1047</v>
      </c>
      <c r="B162" s="62">
        <v>0</v>
      </c>
      <c r="C162" s="62">
        <v>0</v>
      </c>
      <c r="D162" s="62">
        <v>0</v>
      </c>
      <c r="E162" s="62">
        <v>0</v>
      </c>
      <c r="F162" s="62">
        <v>0</v>
      </c>
      <c r="G162" s="62">
        <v>0</v>
      </c>
      <c r="H162" s="62">
        <v>0</v>
      </c>
      <c r="I162" s="62">
        <v>0</v>
      </c>
      <c r="J162" s="62">
        <v>0</v>
      </c>
      <c r="K162" s="62">
        <v>0</v>
      </c>
      <c r="L162" s="62">
        <v>0</v>
      </c>
      <c r="M162" s="62">
        <v>0</v>
      </c>
      <c r="N162" s="62">
        <v>0</v>
      </c>
      <c r="O162" s="62">
        <v>0</v>
      </c>
      <c r="P162" s="62">
        <v>0</v>
      </c>
      <c r="Q162" s="62">
        <v>0</v>
      </c>
      <c r="R162" s="62">
        <v>0</v>
      </c>
      <c r="S162" s="62">
        <v>0</v>
      </c>
      <c r="T162" s="62">
        <v>0</v>
      </c>
      <c r="U162" s="62">
        <v>0</v>
      </c>
      <c r="V162" s="118">
        <v>0</v>
      </c>
      <c r="W162" s="63">
        <f>SUM(B162:V162)</f>
        <v>0</v>
      </c>
      <c r="X162" s="64"/>
      <c r="Y162" s="64"/>
      <c r="Z162" s="64"/>
      <c r="AA162" s="64"/>
      <c r="AB162" s="64"/>
      <c r="AC162" s="64"/>
      <c r="AD162" s="64"/>
      <c r="AE162" s="64"/>
      <c r="AF162" s="64"/>
      <c r="AG162" s="64"/>
      <c r="AH162" s="64"/>
      <c r="AI162" s="65">
        <f>SUM(X162:AH162)</f>
        <v>0</v>
      </c>
      <c r="AJ162" s="66"/>
      <c r="AK162" s="66"/>
      <c r="AL162" s="66"/>
      <c r="AM162" s="66"/>
      <c r="AN162" s="66"/>
      <c r="AO162" s="66"/>
      <c r="AP162" s="66"/>
      <c r="AQ162" s="66"/>
      <c r="AR162" s="66"/>
      <c r="AS162" s="66"/>
      <c r="AT162" s="66"/>
      <c r="AU162" s="66">
        <v>73559321.989999995</v>
      </c>
      <c r="AV162" s="66"/>
      <c r="AW162" s="66"/>
      <c r="AX162" s="66"/>
      <c r="AY162" s="66"/>
      <c r="AZ162" s="67">
        <f>SUM(AJ162:AY162)</f>
        <v>73559321.989999995</v>
      </c>
      <c r="BA162" s="66"/>
      <c r="BB162" s="66"/>
      <c r="BC162" s="66"/>
      <c r="BD162" s="66"/>
      <c r="BE162" s="66"/>
      <c r="BF162" s="66"/>
      <c r="BG162" s="66"/>
      <c r="BH162" s="66"/>
      <c r="BI162" s="66"/>
      <c r="BJ162" s="68">
        <f>SUM(BA162:BI162)</f>
        <v>0</v>
      </c>
      <c r="BK162" s="69">
        <f t="shared" si="118"/>
        <v>73559321.989999995</v>
      </c>
      <c r="BL162" s="69">
        <f t="shared" si="114"/>
        <v>73559321.989999995</v>
      </c>
    </row>
    <row r="163" spans="1:64" s="70" customFormat="1" hidden="1" x14ac:dyDescent="0.25">
      <c r="A163" s="61" t="s">
        <v>1048</v>
      </c>
      <c r="B163" s="62">
        <v>10000000</v>
      </c>
      <c r="C163" s="62">
        <v>0</v>
      </c>
      <c r="D163" s="62">
        <v>0</v>
      </c>
      <c r="E163" s="62">
        <v>0</v>
      </c>
      <c r="F163" s="62">
        <v>0</v>
      </c>
      <c r="G163" s="62">
        <v>0</v>
      </c>
      <c r="H163" s="62">
        <v>0</v>
      </c>
      <c r="I163" s="62">
        <v>0</v>
      </c>
      <c r="J163" s="62">
        <v>0</v>
      </c>
      <c r="K163" s="62">
        <v>0</v>
      </c>
      <c r="L163" s="62">
        <v>0</v>
      </c>
      <c r="M163" s="62">
        <v>0</v>
      </c>
      <c r="N163" s="62">
        <v>0</v>
      </c>
      <c r="O163" s="62">
        <v>0</v>
      </c>
      <c r="P163" s="62">
        <v>0</v>
      </c>
      <c r="Q163" s="62">
        <v>0</v>
      </c>
      <c r="R163" s="62">
        <v>0</v>
      </c>
      <c r="S163" s="62">
        <v>0</v>
      </c>
      <c r="T163" s="62">
        <v>0</v>
      </c>
      <c r="U163" s="62">
        <v>0</v>
      </c>
      <c r="V163" s="118">
        <v>0</v>
      </c>
      <c r="W163" s="63">
        <f>SUM(B163:V163)</f>
        <v>10000000</v>
      </c>
      <c r="X163" s="64"/>
      <c r="Y163" s="64"/>
      <c r="Z163" s="64"/>
      <c r="AA163" s="64"/>
      <c r="AB163" s="64"/>
      <c r="AC163" s="64"/>
      <c r="AD163" s="64"/>
      <c r="AE163" s="64"/>
      <c r="AF163" s="64"/>
      <c r="AG163" s="64"/>
      <c r="AH163" s="64"/>
      <c r="AI163" s="65">
        <f>SUM(X163:AH163)</f>
        <v>0</v>
      </c>
      <c r="AJ163" s="66"/>
      <c r="AK163" s="66"/>
      <c r="AL163" s="66"/>
      <c r="AM163" s="66"/>
      <c r="AN163" s="66"/>
      <c r="AO163" s="66"/>
      <c r="AP163" s="66"/>
      <c r="AQ163" s="66"/>
      <c r="AR163" s="66"/>
      <c r="AS163" s="66"/>
      <c r="AT163" s="66"/>
      <c r="AU163" s="66"/>
      <c r="AV163" s="66"/>
      <c r="AW163" s="66"/>
      <c r="AX163" s="66"/>
      <c r="AY163" s="66"/>
      <c r="AZ163" s="67"/>
      <c r="BA163" s="66"/>
      <c r="BB163" s="66"/>
      <c r="BC163" s="66"/>
      <c r="BD163" s="66"/>
      <c r="BE163" s="66"/>
      <c r="BF163" s="66"/>
      <c r="BG163" s="66"/>
      <c r="BH163" s="66"/>
      <c r="BI163" s="66"/>
      <c r="BJ163" s="68">
        <f>SUM(BA163:BI163)</f>
        <v>0</v>
      </c>
      <c r="BK163" s="69">
        <f t="shared" si="118"/>
        <v>0</v>
      </c>
      <c r="BL163" s="69">
        <f t="shared" si="114"/>
        <v>10000000</v>
      </c>
    </row>
    <row r="164" spans="1:64" s="43" customFormat="1" ht="45" hidden="1" x14ac:dyDescent="0.25">
      <c r="A164" s="59" t="s">
        <v>1049</v>
      </c>
      <c r="B164" s="45">
        <f t="shared" ref="B164:BJ164" si="133">+B165</f>
        <v>0</v>
      </c>
      <c r="C164" s="45">
        <f t="shared" si="133"/>
        <v>0</v>
      </c>
      <c r="D164" s="45">
        <f t="shared" si="133"/>
        <v>0</v>
      </c>
      <c r="E164" s="45">
        <f t="shared" si="133"/>
        <v>0</v>
      </c>
      <c r="F164" s="45">
        <f t="shared" si="133"/>
        <v>0</v>
      </c>
      <c r="G164" s="45">
        <f t="shared" si="133"/>
        <v>0</v>
      </c>
      <c r="H164" s="45">
        <f t="shared" si="133"/>
        <v>0</v>
      </c>
      <c r="I164" s="45">
        <f t="shared" si="133"/>
        <v>0</v>
      </c>
      <c r="J164" s="45">
        <f t="shared" si="133"/>
        <v>0</v>
      </c>
      <c r="K164" s="112">
        <f t="shared" si="133"/>
        <v>0</v>
      </c>
      <c r="L164" s="112">
        <f t="shared" si="133"/>
        <v>0</v>
      </c>
      <c r="M164" s="112">
        <f t="shared" si="133"/>
        <v>0</v>
      </c>
      <c r="N164" s="112">
        <f t="shared" si="133"/>
        <v>0</v>
      </c>
      <c r="O164" s="112">
        <f t="shared" si="133"/>
        <v>0</v>
      </c>
      <c r="P164" s="112">
        <f t="shared" si="133"/>
        <v>0</v>
      </c>
      <c r="Q164" s="112">
        <f t="shared" si="133"/>
        <v>0</v>
      </c>
      <c r="R164" s="112">
        <f t="shared" si="133"/>
        <v>0</v>
      </c>
      <c r="S164" s="45">
        <f t="shared" si="133"/>
        <v>0</v>
      </c>
      <c r="T164" s="45">
        <f t="shared" si="133"/>
        <v>0</v>
      </c>
      <c r="U164" s="112">
        <f t="shared" si="133"/>
        <v>0</v>
      </c>
      <c r="V164" s="75">
        <f t="shared" si="133"/>
        <v>0</v>
      </c>
      <c r="W164" s="46">
        <f t="shared" si="133"/>
        <v>0</v>
      </c>
      <c r="X164" s="53">
        <f t="shared" si="133"/>
        <v>0</v>
      </c>
      <c r="Y164" s="53">
        <f t="shared" si="133"/>
        <v>0</v>
      </c>
      <c r="Z164" s="53">
        <f t="shared" si="133"/>
        <v>0</v>
      </c>
      <c r="AA164" s="53">
        <f t="shared" si="133"/>
        <v>0</v>
      </c>
      <c r="AB164" s="53">
        <f t="shared" si="133"/>
        <v>0</v>
      </c>
      <c r="AC164" s="53">
        <f t="shared" si="133"/>
        <v>0</v>
      </c>
      <c r="AD164" s="53">
        <f t="shared" si="133"/>
        <v>0</v>
      </c>
      <c r="AE164" s="53">
        <f t="shared" si="133"/>
        <v>0</v>
      </c>
      <c r="AF164" s="53">
        <f t="shared" si="133"/>
        <v>0</v>
      </c>
      <c r="AG164" s="53">
        <f t="shared" si="133"/>
        <v>0</v>
      </c>
      <c r="AH164" s="53">
        <f t="shared" si="133"/>
        <v>0</v>
      </c>
      <c r="AI164" s="54">
        <f t="shared" si="133"/>
        <v>0</v>
      </c>
      <c r="AJ164" s="55">
        <f t="shared" si="133"/>
        <v>0</v>
      </c>
      <c r="AK164" s="55">
        <f t="shared" si="133"/>
        <v>0</v>
      </c>
      <c r="AL164" s="55">
        <f t="shared" si="133"/>
        <v>0</v>
      </c>
      <c r="AM164" s="55">
        <f t="shared" si="133"/>
        <v>0</v>
      </c>
      <c r="AN164" s="55">
        <f t="shared" si="133"/>
        <v>0</v>
      </c>
      <c r="AO164" s="55">
        <f t="shared" si="133"/>
        <v>0</v>
      </c>
      <c r="AP164" s="55">
        <f t="shared" si="133"/>
        <v>0</v>
      </c>
      <c r="AQ164" s="55">
        <f t="shared" si="133"/>
        <v>0</v>
      </c>
      <c r="AR164" s="55">
        <f t="shared" si="133"/>
        <v>0</v>
      </c>
      <c r="AS164" s="55">
        <f t="shared" si="133"/>
        <v>0</v>
      </c>
      <c r="AT164" s="55">
        <f t="shared" si="133"/>
        <v>0</v>
      </c>
      <c r="AU164" s="55">
        <f t="shared" si="133"/>
        <v>0</v>
      </c>
      <c r="AV164" s="55">
        <f>+AV165</f>
        <v>0</v>
      </c>
      <c r="AW164" s="55">
        <f>+AW165</f>
        <v>0</v>
      </c>
      <c r="AX164" s="55">
        <f>+AX165</f>
        <v>0</v>
      </c>
      <c r="AY164" s="55">
        <f>+AY165</f>
        <v>0</v>
      </c>
      <c r="AZ164" s="56">
        <f>+AZ165</f>
        <v>0</v>
      </c>
      <c r="BA164" s="55">
        <f t="shared" si="133"/>
        <v>0</v>
      </c>
      <c r="BB164" s="55">
        <f t="shared" si="133"/>
        <v>0</v>
      </c>
      <c r="BC164" s="55">
        <f t="shared" si="133"/>
        <v>0</v>
      </c>
      <c r="BD164" s="55">
        <f t="shared" si="133"/>
        <v>0</v>
      </c>
      <c r="BE164" s="55">
        <f t="shared" si="133"/>
        <v>0</v>
      </c>
      <c r="BF164" s="55">
        <f t="shared" si="133"/>
        <v>0</v>
      </c>
      <c r="BG164" s="55">
        <f t="shared" si="133"/>
        <v>0</v>
      </c>
      <c r="BH164" s="55">
        <f t="shared" si="133"/>
        <v>0</v>
      </c>
      <c r="BI164" s="55">
        <f t="shared" si="133"/>
        <v>0</v>
      </c>
      <c r="BJ164" s="57">
        <f t="shared" si="133"/>
        <v>0</v>
      </c>
      <c r="BK164" s="42">
        <f t="shared" si="118"/>
        <v>0</v>
      </c>
      <c r="BL164" s="42">
        <f t="shared" si="114"/>
        <v>0</v>
      </c>
    </row>
    <row r="165" spans="1:64" s="43" customFormat="1" ht="60" x14ac:dyDescent="0.25">
      <c r="A165" s="60" t="s">
        <v>1050</v>
      </c>
      <c r="B165" s="45">
        <f t="shared" ref="B165:BJ165" si="134">SUM(B166:B166)</f>
        <v>0</v>
      </c>
      <c r="C165" s="45">
        <f t="shared" si="134"/>
        <v>0</v>
      </c>
      <c r="D165" s="45">
        <f t="shared" si="134"/>
        <v>0</v>
      </c>
      <c r="E165" s="45">
        <f t="shared" si="134"/>
        <v>0</v>
      </c>
      <c r="F165" s="45">
        <f t="shared" si="134"/>
        <v>0</v>
      </c>
      <c r="G165" s="45">
        <f t="shared" si="134"/>
        <v>0</v>
      </c>
      <c r="H165" s="45">
        <f t="shared" si="134"/>
        <v>0</v>
      </c>
      <c r="I165" s="45">
        <f t="shared" si="134"/>
        <v>0</v>
      </c>
      <c r="J165" s="45">
        <f t="shared" si="134"/>
        <v>0</v>
      </c>
      <c r="K165" s="112">
        <f t="shared" si="134"/>
        <v>0</v>
      </c>
      <c r="L165" s="112">
        <f t="shared" si="134"/>
        <v>0</v>
      </c>
      <c r="M165" s="112">
        <f t="shared" si="134"/>
        <v>0</v>
      </c>
      <c r="N165" s="112">
        <f t="shared" si="134"/>
        <v>0</v>
      </c>
      <c r="O165" s="112">
        <f t="shared" si="134"/>
        <v>0</v>
      </c>
      <c r="P165" s="112">
        <f t="shared" si="134"/>
        <v>0</v>
      </c>
      <c r="Q165" s="112">
        <f t="shared" si="134"/>
        <v>0</v>
      </c>
      <c r="R165" s="112">
        <f t="shared" si="134"/>
        <v>0</v>
      </c>
      <c r="S165" s="45">
        <f t="shared" si="134"/>
        <v>0</v>
      </c>
      <c r="T165" s="45">
        <f t="shared" si="134"/>
        <v>0</v>
      </c>
      <c r="U165" s="112">
        <f t="shared" si="134"/>
        <v>0</v>
      </c>
      <c r="V165" s="75">
        <f t="shared" si="134"/>
        <v>0</v>
      </c>
      <c r="W165" s="46">
        <f t="shared" si="134"/>
        <v>0</v>
      </c>
      <c r="X165" s="53">
        <f t="shared" si="134"/>
        <v>0</v>
      </c>
      <c r="Y165" s="53">
        <f t="shared" si="134"/>
        <v>0</v>
      </c>
      <c r="Z165" s="53">
        <f t="shared" si="134"/>
        <v>0</v>
      </c>
      <c r="AA165" s="53">
        <f t="shared" si="134"/>
        <v>0</v>
      </c>
      <c r="AB165" s="53">
        <f t="shared" si="134"/>
        <v>0</v>
      </c>
      <c r="AC165" s="53">
        <f t="shared" si="134"/>
        <v>0</v>
      </c>
      <c r="AD165" s="53">
        <f t="shared" si="134"/>
        <v>0</v>
      </c>
      <c r="AE165" s="53">
        <f t="shared" si="134"/>
        <v>0</v>
      </c>
      <c r="AF165" s="53">
        <f t="shared" si="134"/>
        <v>0</v>
      </c>
      <c r="AG165" s="53">
        <f t="shared" si="134"/>
        <v>0</v>
      </c>
      <c r="AH165" s="53">
        <f t="shared" si="134"/>
        <v>0</v>
      </c>
      <c r="AI165" s="54">
        <f t="shared" si="134"/>
        <v>0</v>
      </c>
      <c r="AJ165" s="55">
        <f t="shared" si="134"/>
        <v>0</v>
      </c>
      <c r="AK165" s="55">
        <f t="shared" si="134"/>
        <v>0</v>
      </c>
      <c r="AL165" s="55">
        <f t="shared" si="134"/>
        <v>0</v>
      </c>
      <c r="AM165" s="55">
        <f t="shared" si="134"/>
        <v>0</v>
      </c>
      <c r="AN165" s="55">
        <f t="shared" si="134"/>
        <v>0</v>
      </c>
      <c r="AO165" s="55">
        <f t="shared" si="134"/>
        <v>0</v>
      </c>
      <c r="AP165" s="55">
        <f t="shared" si="134"/>
        <v>0</v>
      </c>
      <c r="AQ165" s="55">
        <f t="shared" si="134"/>
        <v>0</v>
      </c>
      <c r="AR165" s="55">
        <f t="shared" si="134"/>
        <v>0</v>
      </c>
      <c r="AS165" s="55">
        <f t="shared" si="134"/>
        <v>0</v>
      </c>
      <c r="AT165" s="55">
        <f t="shared" si="134"/>
        <v>0</v>
      </c>
      <c r="AU165" s="55">
        <f t="shared" si="134"/>
        <v>0</v>
      </c>
      <c r="AV165" s="55">
        <f t="shared" si="134"/>
        <v>0</v>
      </c>
      <c r="AW165" s="55">
        <f t="shared" si="134"/>
        <v>0</v>
      </c>
      <c r="AX165" s="55">
        <f t="shared" si="134"/>
        <v>0</v>
      </c>
      <c r="AY165" s="55">
        <f t="shared" si="134"/>
        <v>0</v>
      </c>
      <c r="AZ165" s="56">
        <f t="shared" si="134"/>
        <v>0</v>
      </c>
      <c r="BA165" s="55">
        <f t="shared" si="134"/>
        <v>0</v>
      </c>
      <c r="BB165" s="55">
        <f t="shared" si="134"/>
        <v>0</v>
      </c>
      <c r="BC165" s="55">
        <f t="shared" si="134"/>
        <v>0</v>
      </c>
      <c r="BD165" s="55">
        <f t="shared" si="134"/>
        <v>0</v>
      </c>
      <c r="BE165" s="55">
        <f t="shared" si="134"/>
        <v>0</v>
      </c>
      <c r="BF165" s="55">
        <f t="shared" si="134"/>
        <v>0</v>
      </c>
      <c r="BG165" s="55">
        <f t="shared" si="134"/>
        <v>0</v>
      </c>
      <c r="BH165" s="55">
        <f t="shared" si="134"/>
        <v>0</v>
      </c>
      <c r="BI165" s="55">
        <f t="shared" si="134"/>
        <v>0</v>
      </c>
      <c r="BJ165" s="57">
        <f t="shared" si="134"/>
        <v>0</v>
      </c>
      <c r="BK165" s="42">
        <f t="shared" si="118"/>
        <v>0</v>
      </c>
      <c r="BL165" s="42">
        <f t="shared" si="114"/>
        <v>0</v>
      </c>
    </row>
    <row r="166" spans="1:64" s="70" customFormat="1" ht="30" x14ac:dyDescent="0.25">
      <c r="A166" s="61" t="s">
        <v>1051</v>
      </c>
      <c r="B166" s="62"/>
      <c r="C166" s="62">
        <v>0</v>
      </c>
      <c r="D166" s="62">
        <v>0</v>
      </c>
      <c r="E166" s="62">
        <v>0</v>
      </c>
      <c r="F166" s="62">
        <v>0</v>
      </c>
      <c r="G166" s="62">
        <v>0</v>
      </c>
      <c r="H166" s="62">
        <v>0</v>
      </c>
      <c r="I166" s="62">
        <v>0</v>
      </c>
      <c r="J166" s="62">
        <v>0</v>
      </c>
      <c r="K166" s="62">
        <v>0</v>
      </c>
      <c r="L166" s="62">
        <v>0</v>
      </c>
      <c r="M166" s="62">
        <v>0</v>
      </c>
      <c r="N166" s="62">
        <v>0</v>
      </c>
      <c r="O166" s="62">
        <v>0</v>
      </c>
      <c r="P166" s="62">
        <v>0</v>
      </c>
      <c r="Q166" s="62">
        <v>0</v>
      </c>
      <c r="R166" s="62">
        <v>0</v>
      </c>
      <c r="S166" s="62">
        <v>0</v>
      </c>
      <c r="T166" s="62">
        <v>0</v>
      </c>
      <c r="U166" s="62">
        <v>0</v>
      </c>
      <c r="V166" s="118">
        <v>0</v>
      </c>
      <c r="W166" s="63">
        <f>SUM(B166:V166)</f>
        <v>0</v>
      </c>
      <c r="X166" s="64"/>
      <c r="Y166" s="64"/>
      <c r="Z166" s="64"/>
      <c r="AA166" s="64"/>
      <c r="AB166" s="64"/>
      <c r="AC166" s="64"/>
      <c r="AD166" s="64"/>
      <c r="AE166" s="64"/>
      <c r="AF166" s="64"/>
      <c r="AG166" s="64"/>
      <c r="AH166" s="64"/>
      <c r="AI166" s="65">
        <f>SUM(X166:AH166)</f>
        <v>0</v>
      </c>
      <c r="AJ166" s="66"/>
      <c r="AK166" s="66"/>
      <c r="AL166" s="66"/>
      <c r="AM166" s="66"/>
      <c r="AN166" s="66"/>
      <c r="AO166" s="66"/>
      <c r="AP166" s="66"/>
      <c r="AQ166" s="66"/>
      <c r="AR166" s="66"/>
      <c r="AS166" s="66"/>
      <c r="AT166" s="66"/>
      <c r="AU166" s="66"/>
      <c r="AV166" s="66"/>
      <c r="AW166" s="66"/>
      <c r="AX166" s="66"/>
      <c r="AY166" s="66"/>
      <c r="AZ166" s="67"/>
      <c r="BA166" s="66"/>
      <c r="BB166" s="66"/>
      <c r="BC166" s="66"/>
      <c r="BD166" s="66"/>
      <c r="BE166" s="66"/>
      <c r="BF166" s="66"/>
      <c r="BG166" s="66"/>
      <c r="BH166" s="66"/>
      <c r="BI166" s="66"/>
      <c r="BJ166" s="68">
        <f>SUM(BA166:BI166)</f>
        <v>0</v>
      </c>
      <c r="BK166" s="69">
        <f t="shared" si="118"/>
        <v>0</v>
      </c>
      <c r="BL166" s="69">
        <f t="shared" si="114"/>
        <v>0</v>
      </c>
    </row>
    <row r="167" spans="1:64" s="43" customFormat="1" ht="30" x14ac:dyDescent="0.25">
      <c r="A167" s="59" t="s">
        <v>1052</v>
      </c>
      <c r="B167" s="45">
        <f t="shared" ref="B167:BJ167" si="135">+B168</f>
        <v>0</v>
      </c>
      <c r="C167" s="45">
        <f t="shared" si="135"/>
        <v>0</v>
      </c>
      <c r="D167" s="45">
        <f t="shared" si="135"/>
        <v>0</v>
      </c>
      <c r="E167" s="45">
        <f t="shared" si="135"/>
        <v>0</v>
      </c>
      <c r="F167" s="45">
        <f t="shared" si="135"/>
        <v>0</v>
      </c>
      <c r="G167" s="45">
        <f t="shared" si="135"/>
        <v>0</v>
      </c>
      <c r="H167" s="45">
        <f t="shared" si="135"/>
        <v>0</v>
      </c>
      <c r="I167" s="45">
        <f t="shared" si="135"/>
        <v>0</v>
      </c>
      <c r="J167" s="45">
        <f t="shared" si="135"/>
        <v>0</v>
      </c>
      <c r="K167" s="112">
        <f t="shared" si="135"/>
        <v>0</v>
      </c>
      <c r="L167" s="112">
        <f t="shared" si="135"/>
        <v>0</v>
      </c>
      <c r="M167" s="112">
        <f t="shared" si="135"/>
        <v>0</v>
      </c>
      <c r="N167" s="112">
        <f t="shared" si="135"/>
        <v>0</v>
      </c>
      <c r="O167" s="112">
        <f t="shared" si="135"/>
        <v>0</v>
      </c>
      <c r="P167" s="112">
        <f t="shared" si="135"/>
        <v>0</v>
      </c>
      <c r="Q167" s="112">
        <f t="shared" si="135"/>
        <v>0</v>
      </c>
      <c r="R167" s="112">
        <f t="shared" si="135"/>
        <v>0</v>
      </c>
      <c r="S167" s="45">
        <f t="shared" si="135"/>
        <v>0</v>
      </c>
      <c r="T167" s="45">
        <f t="shared" si="135"/>
        <v>0</v>
      </c>
      <c r="U167" s="112">
        <f t="shared" si="135"/>
        <v>0</v>
      </c>
      <c r="V167" s="75">
        <f t="shared" si="135"/>
        <v>0</v>
      </c>
      <c r="W167" s="46">
        <f t="shared" si="135"/>
        <v>0</v>
      </c>
      <c r="X167" s="53">
        <f t="shared" si="135"/>
        <v>0</v>
      </c>
      <c r="Y167" s="53">
        <f t="shared" si="135"/>
        <v>0</v>
      </c>
      <c r="Z167" s="53">
        <f t="shared" si="135"/>
        <v>0</v>
      </c>
      <c r="AA167" s="53">
        <f t="shared" si="135"/>
        <v>0</v>
      </c>
      <c r="AB167" s="53">
        <f t="shared" si="135"/>
        <v>0</v>
      </c>
      <c r="AC167" s="53">
        <f t="shared" si="135"/>
        <v>0</v>
      </c>
      <c r="AD167" s="53">
        <f t="shared" si="135"/>
        <v>0</v>
      </c>
      <c r="AE167" s="53">
        <f t="shared" si="135"/>
        <v>0</v>
      </c>
      <c r="AF167" s="53">
        <f t="shared" si="135"/>
        <v>0</v>
      </c>
      <c r="AG167" s="53">
        <f t="shared" si="135"/>
        <v>0</v>
      </c>
      <c r="AH167" s="53">
        <f t="shared" si="135"/>
        <v>0</v>
      </c>
      <c r="AI167" s="54">
        <f t="shared" si="135"/>
        <v>0</v>
      </c>
      <c r="AJ167" s="55">
        <f t="shared" si="135"/>
        <v>0</v>
      </c>
      <c r="AK167" s="55">
        <f t="shared" si="135"/>
        <v>0</v>
      </c>
      <c r="AL167" s="55">
        <f t="shared" si="135"/>
        <v>0</v>
      </c>
      <c r="AM167" s="55">
        <f t="shared" si="135"/>
        <v>0</v>
      </c>
      <c r="AN167" s="55">
        <f t="shared" si="135"/>
        <v>0</v>
      </c>
      <c r="AO167" s="55">
        <f t="shared" si="135"/>
        <v>0</v>
      </c>
      <c r="AP167" s="55">
        <f t="shared" si="135"/>
        <v>0</v>
      </c>
      <c r="AQ167" s="55">
        <f t="shared" si="135"/>
        <v>0</v>
      </c>
      <c r="AR167" s="55">
        <f t="shared" si="135"/>
        <v>0</v>
      </c>
      <c r="AS167" s="55">
        <f t="shared" si="135"/>
        <v>0</v>
      </c>
      <c r="AT167" s="55">
        <f t="shared" si="135"/>
        <v>0</v>
      </c>
      <c r="AU167" s="55">
        <f t="shared" si="135"/>
        <v>0</v>
      </c>
      <c r="AV167" s="55">
        <f>+AV168</f>
        <v>0</v>
      </c>
      <c r="AW167" s="55">
        <f>+AW168</f>
        <v>0</v>
      </c>
      <c r="AX167" s="55">
        <f>+AX168</f>
        <v>0</v>
      </c>
      <c r="AY167" s="55">
        <f>+AY168</f>
        <v>0</v>
      </c>
      <c r="AZ167" s="56">
        <f>+AZ168</f>
        <v>0</v>
      </c>
      <c r="BA167" s="55">
        <f t="shared" si="135"/>
        <v>0</v>
      </c>
      <c r="BB167" s="55">
        <f t="shared" si="135"/>
        <v>0</v>
      </c>
      <c r="BC167" s="55">
        <f t="shared" si="135"/>
        <v>0</v>
      </c>
      <c r="BD167" s="55">
        <f t="shared" si="135"/>
        <v>0</v>
      </c>
      <c r="BE167" s="55">
        <f t="shared" si="135"/>
        <v>0</v>
      </c>
      <c r="BF167" s="55">
        <f t="shared" si="135"/>
        <v>0</v>
      </c>
      <c r="BG167" s="55">
        <f t="shared" si="135"/>
        <v>0</v>
      </c>
      <c r="BH167" s="55">
        <f t="shared" si="135"/>
        <v>0</v>
      </c>
      <c r="BI167" s="55">
        <f t="shared" si="135"/>
        <v>0</v>
      </c>
      <c r="BJ167" s="57">
        <f t="shared" si="135"/>
        <v>0</v>
      </c>
      <c r="BK167" s="42">
        <f t="shared" si="118"/>
        <v>0</v>
      </c>
      <c r="BL167" s="42">
        <f t="shared" si="114"/>
        <v>0</v>
      </c>
    </row>
    <row r="168" spans="1:64" s="43" customFormat="1" ht="45" x14ac:dyDescent="0.25">
      <c r="A168" s="60" t="s">
        <v>1053</v>
      </c>
      <c r="B168" s="45">
        <f t="shared" ref="B168:BJ168" si="136">SUM(B169:B169)</f>
        <v>0</v>
      </c>
      <c r="C168" s="45">
        <f t="shared" si="136"/>
        <v>0</v>
      </c>
      <c r="D168" s="45">
        <f t="shared" si="136"/>
        <v>0</v>
      </c>
      <c r="E168" s="45">
        <f t="shared" si="136"/>
        <v>0</v>
      </c>
      <c r="F168" s="45">
        <f t="shared" si="136"/>
        <v>0</v>
      </c>
      <c r="G168" s="45">
        <f t="shared" si="136"/>
        <v>0</v>
      </c>
      <c r="H168" s="45">
        <f t="shared" si="136"/>
        <v>0</v>
      </c>
      <c r="I168" s="45">
        <f t="shared" si="136"/>
        <v>0</v>
      </c>
      <c r="J168" s="45">
        <f t="shared" si="136"/>
        <v>0</v>
      </c>
      <c r="K168" s="112">
        <f t="shared" si="136"/>
        <v>0</v>
      </c>
      <c r="L168" s="112">
        <f t="shared" si="136"/>
        <v>0</v>
      </c>
      <c r="M168" s="112">
        <f t="shared" si="136"/>
        <v>0</v>
      </c>
      <c r="N168" s="112">
        <f t="shared" si="136"/>
        <v>0</v>
      </c>
      <c r="O168" s="112">
        <f t="shared" si="136"/>
        <v>0</v>
      </c>
      <c r="P168" s="112">
        <f t="shared" si="136"/>
        <v>0</v>
      </c>
      <c r="Q168" s="112">
        <f t="shared" si="136"/>
        <v>0</v>
      </c>
      <c r="R168" s="112">
        <f t="shared" si="136"/>
        <v>0</v>
      </c>
      <c r="S168" s="45">
        <f t="shared" si="136"/>
        <v>0</v>
      </c>
      <c r="T168" s="45">
        <f t="shared" si="136"/>
        <v>0</v>
      </c>
      <c r="U168" s="112">
        <f t="shared" si="136"/>
        <v>0</v>
      </c>
      <c r="V168" s="75">
        <f t="shared" si="136"/>
        <v>0</v>
      </c>
      <c r="W168" s="46">
        <f t="shared" si="136"/>
        <v>0</v>
      </c>
      <c r="X168" s="53">
        <f t="shared" si="136"/>
        <v>0</v>
      </c>
      <c r="Y168" s="53">
        <f t="shared" si="136"/>
        <v>0</v>
      </c>
      <c r="Z168" s="53">
        <f t="shared" si="136"/>
        <v>0</v>
      </c>
      <c r="AA168" s="53">
        <f t="shared" si="136"/>
        <v>0</v>
      </c>
      <c r="AB168" s="53">
        <f t="shared" si="136"/>
        <v>0</v>
      </c>
      <c r="AC168" s="53">
        <f t="shared" si="136"/>
        <v>0</v>
      </c>
      <c r="AD168" s="53">
        <f t="shared" si="136"/>
        <v>0</v>
      </c>
      <c r="AE168" s="53">
        <f t="shared" si="136"/>
        <v>0</v>
      </c>
      <c r="AF168" s="53">
        <f t="shared" si="136"/>
        <v>0</v>
      </c>
      <c r="AG168" s="53">
        <f t="shared" si="136"/>
        <v>0</v>
      </c>
      <c r="AH168" s="53">
        <f t="shared" si="136"/>
        <v>0</v>
      </c>
      <c r="AI168" s="54">
        <f t="shared" si="136"/>
        <v>0</v>
      </c>
      <c r="AJ168" s="55">
        <f t="shared" si="136"/>
        <v>0</v>
      </c>
      <c r="AK168" s="55">
        <f t="shared" si="136"/>
        <v>0</v>
      </c>
      <c r="AL168" s="55">
        <f t="shared" si="136"/>
        <v>0</v>
      </c>
      <c r="AM168" s="55">
        <f t="shared" si="136"/>
        <v>0</v>
      </c>
      <c r="AN168" s="55">
        <f t="shared" si="136"/>
        <v>0</v>
      </c>
      <c r="AO168" s="55">
        <f t="shared" si="136"/>
        <v>0</v>
      </c>
      <c r="AP168" s="55">
        <f t="shared" si="136"/>
        <v>0</v>
      </c>
      <c r="AQ168" s="55">
        <f t="shared" si="136"/>
        <v>0</v>
      </c>
      <c r="AR168" s="55">
        <f t="shared" si="136"/>
        <v>0</v>
      </c>
      <c r="AS168" s="55">
        <f t="shared" si="136"/>
        <v>0</v>
      </c>
      <c r="AT168" s="55">
        <f t="shared" si="136"/>
        <v>0</v>
      </c>
      <c r="AU168" s="55">
        <f t="shared" si="136"/>
        <v>0</v>
      </c>
      <c r="AV168" s="55">
        <f t="shared" si="136"/>
        <v>0</v>
      </c>
      <c r="AW168" s="55">
        <f t="shared" si="136"/>
        <v>0</v>
      </c>
      <c r="AX168" s="55">
        <f t="shared" si="136"/>
        <v>0</v>
      </c>
      <c r="AY168" s="55">
        <f t="shared" si="136"/>
        <v>0</v>
      </c>
      <c r="AZ168" s="56">
        <f t="shared" si="136"/>
        <v>0</v>
      </c>
      <c r="BA168" s="55">
        <f t="shared" si="136"/>
        <v>0</v>
      </c>
      <c r="BB168" s="55">
        <f t="shared" si="136"/>
        <v>0</v>
      </c>
      <c r="BC168" s="55">
        <f t="shared" si="136"/>
        <v>0</v>
      </c>
      <c r="BD168" s="55">
        <f t="shared" si="136"/>
        <v>0</v>
      </c>
      <c r="BE168" s="55">
        <f t="shared" si="136"/>
        <v>0</v>
      </c>
      <c r="BF168" s="55">
        <f t="shared" si="136"/>
        <v>0</v>
      </c>
      <c r="BG168" s="55">
        <f t="shared" si="136"/>
        <v>0</v>
      </c>
      <c r="BH168" s="55">
        <f t="shared" si="136"/>
        <v>0</v>
      </c>
      <c r="BI168" s="55">
        <f t="shared" si="136"/>
        <v>0</v>
      </c>
      <c r="BJ168" s="57">
        <f t="shared" si="136"/>
        <v>0</v>
      </c>
      <c r="BK168" s="42">
        <f t="shared" si="118"/>
        <v>0</v>
      </c>
      <c r="BL168" s="42">
        <f t="shared" si="114"/>
        <v>0</v>
      </c>
    </row>
    <row r="169" spans="1:64" s="70" customFormat="1" x14ac:dyDescent="0.25">
      <c r="A169" s="61" t="s">
        <v>914</v>
      </c>
      <c r="B169" s="62">
        <v>0</v>
      </c>
      <c r="C169" s="62">
        <v>0</v>
      </c>
      <c r="D169" s="62">
        <v>0</v>
      </c>
      <c r="E169" s="62">
        <v>0</v>
      </c>
      <c r="F169" s="62">
        <v>0</v>
      </c>
      <c r="G169" s="62">
        <v>0</v>
      </c>
      <c r="H169" s="62">
        <v>0</v>
      </c>
      <c r="I169" s="62">
        <v>0</v>
      </c>
      <c r="J169" s="62">
        <v>0</v>
      </c>
      <c r="K169" s="62">
        <v>0</v>
      </c>
      <c r="L169" s="62">
        <v>0</v>
      </c>
      <c r="M169" s="62">
        <v>0</v>
      </c>
      <c r="N169" s="62">
        <v>0</v>
      </c>
      <c r="O169" s="62">
        <v>0</v>
      </c>
      <c r="P169" s="62">
        <v>0</v>
      </c>
      <c r="Q169" s="62">
        <v>0</v>
      </c>
      <c r="R169" s="62">
        <v>0</v>
      </c>
      <c r="S169" s="62">
        <v>0</v>
      </c>
      <c r="T169" s="62">
        <v>0</v>
      </c>
      <c r="U169" s="62">
        <v>0</v>
      </c>
      <c r="V169" s="118">
        <v>0</v>
      </c>
      <c r="W169" s="63">
        <f>SUM(B169:V169)</f>
        <v>0</v>
      </c>
      <c r="X169" s="64"/>
      <c r="Y169" s="64"/>
      <c r="Z169" s="64"/>
      <c r="AA169" s="64"/>
      <c r="AB169" s="64"/>
      <c r="AC169" s="64"/>
      <c r="AD169" s="64"/>
      <c r="AE169" s="64"/>
      <c r="AF169" s="64"/>
      <c r="AG169" s="64"/>
      <c r="AH169" s="64"/>
      <c r="AI169" s="65">
        <f>SUM(X169:AH169)</f>
        <v>0</v>
      </c>
      <c r="AJ169" s="66"/>
      <c r="AK169" s="66"/>
      <c r="AL169" s="66"/>
      <c r="AM169" s="66"/>
      <c r="AN169" s="66"/>
      <c r="AO169" s="66"/>
      <c r="AP169" s="66"/>
      <c r="AQ169" s="66"/>
      <c r="AR169" s="66"/>
      <c r="AS169" s="66"/>
      <c r="AT169" s="66"/>
      <c r="AU169" s="66"/>
      <c r="AV169" s="66"/>
      <c r="AW169" s="66"/>
      <c r="AX169" s="66"/>
      <c r="AY169" s="66"/>
      <c r="AZ169" s="67"/>
      <c r="BA169" s="66"/>
      <c r="BB169" s="66"/>
      <c r="BC169" s="66"/>
      <c r="BD169" s="66"/>
      <c r="BE169" s="66"/>
      <c r="BF169" s="66"/>
      <c r="BG169" s="66"/>
      <c r="BH169" s="66"/>
      <c r="BI169" s="66"/>
      <c r="BJ169" s="68">
        <f>SUM(BA169:BI169)</f>
        <v>0</v>
      </c>
      <c r="BK169" s="69">
        <f t="shared" si="118"/>
        <v>0</v>
      </c>
      <c r="BL169" s="69">
        <f t="shared" si="114"/>
        <v>0</v>
      </c>
    </row>
    <row r="170" spans="1:64" s="43" customFormat="1" ht="45" x14ac:dyDescent="0.25">
      <c r="A170" s="59" t="s">
        <v>1054</v>
      </c>
      <c r="B170" s="45">
        <f t="shared" ref="B170:BJ170" si="137">+B171</f>
        <v>0</v>
      </c>
      <c r="C170" s="45">
        <f t="shared" si="137"/>
        <v>0</v>
      </c>
      <c r="D170" s="45">
        <f t="shared" si="137"/>
        <v>0</v>
      </c>
      <c r="E170" s="45">
        <f t="shared" si="137"/>
        <v>0</v>
      </c>
      <c r="F170" s="45">
        <f t="shared" si="137"/>
        <v>0</v>
      </c>
      <c r="G170" s="45">
        <f t="shared" si="137"/>
        <v>0</v>
      </c>
      <c r="H170" s="45">
        <f t="shared" si="137"/>
        <v>0</v>
      </c>
      <c r="I170" s="45">
        <f t="shared" si="137"/>
        <v>0</v>
      </c>
      <c r="J170" s="45">
        <f t="shared" si="137"/>
        <v>0</v>
      </c>
      <c r="K170" s="112">
        <f t="shared" si="137"/>
        <v>0</v>
      </c>
      <c r="L170" s="112">
        <f t="shared" si="137"/>
        <v>0</v>
      </c>
      <c r="M170" s="112">
        <f t="shared" si="137"/>
        <v>0</v>
      </c>
      <c r="N170" s="112">
        <f t="shared" si="137"/>
        <v>0</v>
      </c>
      <c r="O170" s="112">
        <f t="shared" si="137"/>
        <v>0</v>
      </c>
      <c r="P170" s="112">
        <f t="shared" si="137"/>
        <v>0</v>
      </c>
      <c r="Q170" s="112">
        <f t="shared" si="137"/>
        <v>0</v>
      </c>
      <c r="R170" s="112">
        <f t="shared" si="137"/>
        <v>0</v>
      </c>
      <c r="S170" s="45">
        <f t="shared" si="137"/>
        <v>0</v>
      </c>
      <c r="T170" s="45">
        <f t="shared" si="137"/>
        <v>0</v>
      </c>
      <c r="U170" s="112">
        <f t="shared" si="137"/>
        <v>0</v>
      </c>
      <c r="V170" s="75">
        <f t="shared" si="137"/>
        <v>0</v>
      </c>
      <c r="W170" s="46">
        <f t="shared" si="137"/>
        <v>0</v>
      </c>
      <c r="X170" s="53">
        <f t="shared" si="137"/>
        <v>0</v>
      </c>
      <c r="Y170" s="53">
        <f t="shared" si="137"/>
        <v>0</v>
      </c>
      <c r="Z170" s="53">
        <f t="shared" si="137"/>
        <v>0</v>
      </c>
      <c r="AA170" s="53">
        <f t="shared" si="137"/>
        <v>0</v>
      </c>
      <c r="AB170" s="53">
        <f t="shared" si="137"/>
        <v>0</v>
      </c>
      <c r="AC170" s="53">
        <f t="shared" si="137"/>
        <v>0</v>
      </c>
      <c r="AD170" s="53">
        <f t="shared" si="137"/>
        <v>0</v>
      </c>
      <c r="AE170" s="53">
        <f t="shared" si="137"/>
        <v>0</v>
      </c>
      <c r="AF170" s="53">
        <f t="shared" si="137"/>
        <v>0</v>
      </c>
      <c r="AG170" s="53">
        <f t="shared" si="137"/>
        <v>0</v>
      </c>
      <c r="AH170" s="53">
        <f t="shared" si="137"/>
        <v>0</v>
      </c>
      <c r="AI170" s="54">
        <f t="shared" si="137"/>
        <v>0</v>
      </c>
      <c r="AJ170" s="55">
        <f t="shared" si="137"/>
        <v>0</v>
      </c>
      <c r="AK170" s="55">
        <f t="shared" si="137"/>
        <v>0</v>
      </c>
      <c r="AL170" s="55">
        <f t="shared" si="137"/>
        <v>0</v>
      </c>
      <c r="AM170" s="55">
        <f t="shared" si="137"/>
        <v>0</v>
      </c>
      <c r="AN170" s="55">
        <f t="shared" si="137"/>
        <v>0</v>
      </c>
      <c r="AO170" s="55">
        <f t="shared" si="137"/>
        <v>0</v>
      </c>
      <c r="AP170" s="55">
        <f t="shared" si="137"/>
        <v>0</v>
      </c>
      <c r="AQ170" s="55">
        <f t="shared" si="137"/>
        <v>0</v>
      </c>
      <c r="AR170" s="55">
        <f t="shared" si="137"/>
        <v>0</v>
      </c>
      <c r="AS170" s="55">
        <f t="shared" si="137"/>
        <v>0</v>
      </c>
      <c r="AT170" s="55">
        <f t="shared" si="137"/>
        <v>0</v>
      </c>
      <c r="AU170" s="55">
        <f t="shared" si="137"/>
        <v>0</v>
      </c>
      <c r="AV170" s="55">
        <f>+AV171</f>
        <v>0</v>
      </c>
      <c r="AW170" s="55">
        <f>+AW171</f>
        <v>0</v>
      </c>
      <c r="AX170" s="55">
        <f>+AX171</f>
        <v>0</v>
      </c>
      <c r="AY170" s="55">
        <f>+AY171</f>
        <v>0</v>
      </c>
      <c r="AZ170" s="56">
        <f>+AZ171</f>
        <v>0</v>
      </c>
      <c r="BA170" s="55">
        <f t="shared" si="137"/>
        <v>0</v>
      </c>
      <c r="BB170" s="55">
        <f t="shared" si="137"/>
        <v>0</v>
      </c>
      <c r="BC170" s="55">
        <f t="shared" si="137"/>
        <v>0</v>
      </c>
      <c r="BD170" s="55">
        <f t="shared" si="137"/>
        <v>0</v>
      </c>
      <c r="BE170" s="55">
        <f t="shared" si="137"/>
        <v>0</v>
      </c>
      <c r="BF170" s="55">
        <f t="shared" si="137"/>
        <v>0</v>
      </c>
      <c r="BG170" s="55">
        <f t="shared" si="137"/>
        <v>0</v>
      </c>
      <c r="BH170" s="55">
        <f t="shared" si="137"/>
        <v>0</v>
      </c>
      <c r="BI170" s="55">
        <f t="shared" si="137"/>
        <v>0</v>
      </c>
      <c r="BJ170" s="57">
        <f t="shared" si="137"/>
        <v>0</v>
      </c>
      <c r="BK170" s="42">
        <f t="shared" si="118"/>
        <v>0</v>
      </c>
      <c r="BL170" s="42">
        <f t="shared" si="114"/>
        <v>0</v>
      </c>
    </row>
    <row r="171" spans="1:64" s="43" customFormat="1" ht="30" x14ac:dyDescent="0.25">
      <c r="A171" s="60" t="s">
        <v>1055</v>
      </c>
      <c r="B171" s="45">
        <f t="shared" ref="B171:BJ171" si="138">SUM(B172:B172)</f>
        <v>0</v>
      </c>
      <c r="C171" s="45">
        <f t="shared" si="138"/>
        <v>0</v>
      </c>
      <c r="D171" s="45">
        <f t="shared" si="138"/>
        <v>0</v>
      </c>
      <c r="E171" s="45">
        <f t="shared" si="138"/>
        <v>0</v>
      </c>
      <c r="F171" s="45">
        <f t="shared" si="138"/>
        <v>0</v>
      </c>
      <c r="G171" s="45">
        <f t="shared" si="138"/>
        <v>0</v>
      </c>
      <c r="H171" s="45">
        <f t="shared" si="138"/>
        <v>0</v>
      </c>
      <c r="I171" s="45">
        <f t="shared" si="138"/>
        <v>0</v>
      </c>
      <c r="J171" s="45">
        <f t="shared" si="138"/>
        <v>0</v>
      </c>
      <c r="K171" s="112">
        <f t="shared" si="138"/>
        <v>0</v>
      </c>
      <c r="L171" s="112">
        <f t="shared" si="138"/>
        <v>0</v>
      </c>
      <c r="M171" s="112">
        <f t="shared" si="138"/>
        <v>0</v>
      </c>
      <c r="N171" s="112">
        <f t="shared" si="138"/>
        <v>0</v>
      </c>
      <c r="O171" s="112">
        <f t="shared" si="138"/>
        <v>0</v>
      </c>
      <c r="P171" s="112">
        <f t="shared" si="138"/>
        <v>0</v>
      </c>
      <c r="Q171" s="112">
        <f t="shared" si="138"/>
        <v>0</v>
      </c>
      <c r="R171" s="112">
        <f t="shared" si="138"/>
        <v>0</v>
      </c>
      <c r="S171" s="45">
        <f t="shared" si="138"/>
        <v>0</v>
      </c>
      <c r="T171" s="45">
        <f t="shared" si="138"/>
        <v>0</v>
      </c>
      <c r="U171" s="112">
        <f t="shared" si="138"/>
        <v>0</v>
      </c>
      <c r="V171" s="75">
        <f t="shared" si="138"/>
        <v>0</v>
      </c>
      <c r="W171" s="46">
        <f t="shared" si="138"/>
        <v>0</v>
      </c>
      <c r="X171" s="53">
        <f t="shared" si="138"/>
        <v>0</v>
      </c>
      <c r="Y171" s="53">
        <f t="shared" si="138"/>
        <v>0</v>
      </c>
      <c r="Z171" s="53">
        <f t="shared" si="138"/>
        <v>0</v>
      </c>
      <c r="AA171" s="53">
        <f t="shared" si="138"/>
        <v>0</v>
      </c>
      <c r="AB171" s="53">
        <f t="shared" si="138"/>
        <v>0</v>
      </c>
      <c r="AC171" s="53">
        <f t="shared" si="138"/>
        <v>0</v>
      </c>
      <c r="AD171" s="53">
        <f t="shared" si="138"/>
        <v>0</v>
      </c>
      <c r="AE171" s="53">
        <f t="shared" si="138"/>
        <v>0</v>
      </c>
      <c r="AF171" s="53">
        <f t="shared" si="138"/>
        <v>0</v>
      </c>
      <c r="AG171" s="53">
        <f t="shared" si="138"/>
        <v>0</v>
      </c>
      <c r="AH171" s="53">
        <f t="shared" si="138"/>
        <v>0</v>
      </c>
      <c r="AI171" s="54">
        <f t="shared" si="138"/>
        <v>0</v>
      </c>
      <c r="AJ171" s="55">
        <f t="shared" si="138"/>
        <v>0</v>
      </c>
      <c r="AK171" s="55">
        <f t="shared" si="138"/>
        <v>0</v>
      </c>
      <c r="AL171" s="55">
        <f t="shared" si="138"/>
        <v>0</v>
      </c>
      <c r="AM171" s="55">
        <f t="shared" si="138"/>
        <v>0</v>
      </c>
      <c r="AN171" s="55">
        <f t="shared" si="138"/>
        <v>0</v>
      </c>
      <c r="AO171" s="55">
        <f t="shared" si="138"/>
        <v>0</v>
      </c>
      <c r="AP171" s="55">
        <f t="shared" si="138"/>
        <v>0</v>
      </c>
      <c r="AQ171" s="55">
        <f t="shared" si="138"/>
        <v>0</v>
      </c>
      <c r="AR171" s="55">
        <f t="shared" si="138"/>
        <v>0</v>
      </c>
      <c r="AS171" s="55">
        <f t="shared" si="138"/>
        <v>0</v>
      </c>
      <c r="AT171" s="55">
        <f t="shared" si="138"/>
        <v>0</v>
      </c>
      <c r="AU171" s="55">
        <f t="shared" si="138"/>
        <v>0</v>
      </c>
      <c r="AV171" s="55">
        <f t="shared" si="138"/>
        <v>0</v>
      </c>
      <c r="AW171" s="55">
        <f t="shared" si="138"/>
        <v>0</v>
      </c>
      <c r="AX171" s="55">
        <f t="shared" si="138"/>
        <v>0</v>
      </c>
      <c r="AY171" s="55">
        <f t="shared" si="138"/>
        <v>0</v>
      </c>
      <c r="AZ171" s="56">
        <f t="shared" si="138"/>
        <v>0</v>
      </c>
      <c r="BA171" s="55">
        <f t="shared" si="138"/>
        <v>0</v>
      </c>
      <c r="BB171" s="55">
        <f t="shared" si="138"/>
        <v>0</v>
      </c>
      <c r="BC171" s="55">
        <f t="shared" si="138"/>
        <v>0</v>
      </c>
      <c r="BD171" s="55">
        <f t="shared" si="138"/>
        <v>0</v>
      </c>
      <c r="BE171" s="55">
        <f t="shared" si="138"/>
        <v>0</v>
      </c>
      <c r="BF171" s="55">
        <f t="shared" si="138"/>
        <v>0</v>
      </c>
      <c r="BG171" s="55">
        <f t="shared" si="138"/>
        <v>0</v>
      </c>
      <c r="BH171" s="55">
        <f t="shared" si="138"/>
        <v>0</v>
      </c>
      <c r="BI171" s="55">
        <f t="shared" si="138"/>
        <v>0</v>
      </c>
      <c r="BJ171" s="57">
        <f t="shared" si="138"/>
        <v>0</v>
      </c>
      <c r="BK171" s="42">
        <f t="shared" si="118"/>
        <v>0</v>
      </c>
      <c r="BL171" s="42">
        <f t="shared" si="114"/>
        <v>0</v>
      </c>
    </row>
    <row r="172" spans="1:64" s="70" customFormat="1" hidden="1" x14ac:dyDescent="0.25">
      <c r="A172" s="61" t="s">
        <v>914</v>
      </c>
      <c r="B172" s="62">
        <v>0</v>
      </c>
      <c r="C172" s="62">
        <v>0</v>
      </c>
      <c r="D172" s="62">
        <v>0</v>
      </c>
      <c r="E172" s="62">
        <v>0</v>
      </c>
      <c r="F172" s="62">
        <v>0</v>
      </c>
      <c r="G172" s="62">
        <v>0</v>
      </c>
      <c r="H172" s="62">
        <v>0</v>
      </c>
      <c r="I172" s="62">
        <v>0</v>
      </c>
      <c r="J172" s="62">
        <v>0</v>
      </c>
      <c r="K172" s="62">
        <v>0</v>
      </c>
      <c r="L172" s="62">
        <v>0</v>
      </c>
      <c r="M172" s="62">
        <v>0</v>
      </c>
      <c r="N172" s="62">
        <v>0</v>
      </c>
      <c r="O172" s="62">
        <v>0</v>
      </c>
      <c r="P172" s="62">
        <v>0</v>
      </c>
      <c r="Q172" s="62">
        <v>0</v>
      </c>
      <c r="R172" s="62">
        <v>0</v>
      </c>
      <c r="S172" s="62">
        <v>0</v>
      </c>
      <c r="T172" s="62">
        <v>0</v>
      </c>
      <c r="U172" s="62">
        <v>0</v>
      </c>
      <c r="V172" s="118">
        <v>0</v>
      </c>
      <c r="W172" s="63">
        <f>SUM(B172:V172)</f>
        <v>0</v>
      </c>
      <c r="X172" s="64"/>
      <c r="Y172" s="64"/>
      <c r="Z172" s="64"/>
      <c r="AA172" s="64"/>
      <c r="AB172" s="64"/>
      <c r="AC172" s="64"/>
      <c r="AD172" s="64"/>
      <c r="AE172" s="64"/>
      <c r="AF172" s="64"/>
      <c r="AG172" s="64"/>
      <c r="AH172" s="64"/>
      <c r="AI172" s="65">
        <f>SUM(X172:AH172)</f>
        <v>0</v>
      </c>
      <c r="AJ172" s="66"/>
      <c r="AK172" s="66"/>
      <c r="AL172" s="66"/>
      <c r="AM172" s="66"/>
      <c r="AN172" s="66"/>
      <c r="AO172" s="66"/>
      <c r="AP172" s="66"/>
      <c r="AQ172" s="66"/>
      <c r="AR172" s="66"/>
      <c r="AS172" s="66"/>
      <c r="AT172" s="66"/>
      <c r="AU172" s="66"/>
      <c r="AV172" s="66"/>
      <c r="AW172" s="66"/>
      <c r="AX172" s="66"/>
      <c r="AY172" s="66"/>
      <c r="AZ172" s="67"/>
      <c r="BA172" s="66"/>
      <c r="BB172" s="66"/>
      <c r="BC172" s="66"/>
      <c r="BD172" s="66"/>
      <c r="BE172" s="66"/>
      <c r="BF172" s="66"/>
      <c r="BG172" s="66"/>
      <c r="BH172" s="66"/>
      <c r="BI172" s="66"/>
      <c r="BJ172" s="68">
        <f>SUM(BA172:BI172)</f>
        <v>0</v>
      </c>
      <c r="BK172" s="69">
        <f t="shared" si="118"/>
        <v>0</v>
      </c>
      <c r="BL172" s="69">
        <f t="shared" si="114"/>
        <v>0</v>
      </c>
    </row>
    <row r="173" spans="1:64" s="43" customFormat="1" x14ac:dyDescent="0.25">
      <c r="A173" s="58" t="s">
        <v>1056</v>
      </c>
      <c r="B173" s="45">
        <f t="shared" ref="B173:BJ173" si="139">+B174+B180+B183+B177</f>
        <v>0</v>
      </c>
      <c r="C173" s="45">
        <f t="shared" si="139"/>
        <v>0</v>
      </c>
      <c r="D173" s="45">
        <f t="shared" si="139"/>
        <v>0</v>
      </c>
      <c r="E173" s="45">
        <f t="shared" si="139"/>
        <v>0</v>
      </c>
      <c r="F173" s="45">
        <f t="shared" si="139"/>
        <v>0</v>
      </c>
      <c r="G173" s="45">
        <f t="shared" si="139"/>
        <v>0</v>
      </c>
      <c r="H173" s="45">
        <f t="shared" si="139"/>
        <v>0</v>
      </c>
      <c r="I173" s="45">
        <f t="shared" si="139"/>
        <v>0</v>
      </c>
      <c r="J173" s="45">
        <f t="shared" si="139"/>
        <v>0</v>
      </c>
      <c r="K173" s="112">
        <f t="shared" si="139"/>
        <v>0</v>
      </c>
      <c r="L173" s="112">
        <f t="shared" si="139"/>
        <v>0</v>
      </c>
      <c r="M173" s="112">
        <f t="shared" si="139"/>
        <v>0</v>
      </c>
      <c r="N173" s="112">
        <f t="shared" si="139"/>
        <v>0</v>
      </c>
      <c r="O173" s="112">
        <f t="shared" si="139"/>
        <v>0</v>
      </c>
      <c r="P173" s="112">
        <f t="shared" si="139"/>
        <v>0</v>
      </c>
      <c r="Q173" s="112">
        <f t="shared" si="139"/>
        <v>0</v>
      </c>
      <c r="R173" s="112">
        <f t="shared" si="139"/>
        <v>0</v>
      </c>
      <c r="S173" s="45">
        <f t="shared" si="139"/>
        <v>0</v>
      </c>
      <c r="T173" s="45">
        <f t="shared" si="139"/>
        <v>0</v>
      </c>
      <c r="U173" s="112">
        <f t="shared" si="139"/>
        <v>0</v>
      </c>
      <c r="V173" s="75">
        <f t="shared" si="139"/>
        <v>0</v>
      </c>
      <c r="W173" s="46">
        <f t="shared" si="139"/>
        <v>0</v>
      </c>
      <c r="X173" s="53">
        <f t="shared" si="139"/>
        <v>0</v>
      </c>
      <c r="Y173" s="53">
        <f t="shared" si="139"/>
        <v>0</v>
      </c>
      <c r="Z173" s="53">
        <f t="shared" si="139"/>
        <v>0</v>
      </c>
      <c r="AA173" s="53">
        <f t="shared" si="139"/>
        <v>0</v>
      </c>
      <c r="AB173" s="53">
        <f t="shared" si="139"/>
        <v>0</v>
      </c>
      <c r="AC173" s="53">
        <f t="shared" si="139"/>
        <v>0</v>
      </c>
      <c r="AD173" s="53">
        <f t="shared" si="139"/>
        <v>0</v>
      </c>
      <c r="AE173" s="53">
        <f t="shared" si="139"/>
        <v>0</v>
      </c>
      <c r="AF173" s="53">
        <f t="shared" si="139"/>
        <v>0</v>
      </c>
      <c r="AG173" s="53">
        <f t="shared" si="139"/>
        <v>0</v>
      </c>
      <c r="AH173" s="53">
        <f t="shared" si="139"/>
        <v>0</v>
      </c>
      <c r="AI173" s="54">
        <f t="shared" si="139"/>
        <v>0</v>
      </c>
      <c r="AJ173" s="55">
        <f t="shared" si="139"/>
        <v>0</v>
      </c>
      <c r="AK173" s="55">
        <f t="shared" si="139"/>
        <v>0</v>
      </c>
      <c r="AL173" s="55">
        <f t="shared" si="139"/>
        <v>0</v>
      </c>
      <c r="AM173" s="55">
        <f t="shared" si="139"/>
        <v>0</v>
      </c>
      <c r="AN173" s="55">
        <f t="shared" si="139"/>
        <v>0</v>
      </c>
      <c r="AO173" s="55">
        <f t="shared" si="139"/>
        <v>0</v>
      </c>
      <c r="AP173" s="55">
        <f t="shared" si="139"/>
        <v>0</v>
      </c>
      <c r="AQ173" s="55">
        <f t="shared" si="139"/>
        <v>0</v>
      </c>
      <c r="AR173" s="55">
        <f t="shared" si="139"/>
        <v>0</v>
      </c>
      <c r="AS173" s="55">
        <f t="shared" si="139"/>
        <v>0</v>
      </c>
      <c r="AT173" s="55">
        <f t="shared" si="139"/>
        <v>0</v>
      </c>
      <c r="AU173" s="55">
        <f t="shared" si="139"/>
        <v>0</v>
      </c>
      <c r="AV173" s="55">
        <f t="shared" si="139"/>
        <v>0</v>
      </c>
      <c r="AW173" s="55">
        <f t="shared" si="139"/>
        <v>0</v>
      </c>
      <c r="AX173" s="55">
        <f t="shared" si="139"/>
        <v>0</v>
      </c>
      <c r="AY173" s="55">
        <f t="shared" si="139"/>
        <v>0</v>
      </c>
      <c r="AZ173" s="56">
        <f t="shared" si="139"/>
        <v>0</v>
      </c>
      <c r="BA173" s="55">
        <f t="shared" si="139"/>
        <v>0</v>
      </c>
      <c r="BB173" s="55">
        <f t="shared" si="139"/>
        <v>0</v>
      </c>
      <c r="BC173" s="55">
        <f t="shared" si="139"/>
        <v>0</v>
      </c>
      <c r="BD173" s="55">
        <f t="shared" si="139"/>
        <v>0</v>
      </c>
      <c r="BE173" s="55">
        <f t="shared" si="139"/>
        <v>0</v>
      </c>
      <c r="BF173" s="55">
        <f t="shared" si="139"/>
        <v>0</v>
      </c>
      <c r="BG173" s="55">
        <f t="shared" si="139"/>
        <v>0</v>
      </c>
      <c r="BH173" s="55">
        <f t="shared" si="139"/>
        <v>0</v>
      </c>
      <c r="BI173" s="55">
        <f t="shared" si="139"/>
        <v>0</v>
      </c>
      <c r="BJ173" s="57">
        <f t="shared" si="139"/>
        <v>0</v>
      </c>
      <c r="BK173" s="42">
        <f t="shared" si="118"/>
        <v>0</v>
      </c>
      <c r="BL173" s="42">
        <f t="shared" si="114"/>
        <v>0</v>
      </c>
    </row>
    <row r="174" spans="1:64" s="43" customFormat="1" ht="45" x14ac:dyDescent="0.25">
      <c r="A174" s="59" t="s">
        <v>1057</v>
      </c>
      <c r="B174" s="45">
        <f t="shared" ref="B174:BJ174" si="140">+B175</f>
        <v>0</v>
      </c>
      <c r="C174" s="45">
        <f t="shared" si="140"/>
        <v>0</v>
      </c>
      <c r="D174" s="45">
        <f t="shared" si="140"/>
        <v>0</v>
      </c>
      <c r="E174" s="45">
        <f t="shared" si="140"/>
        <v>0</v>
      </c>
      <c r="F174" s="45">
        <f t="shared" si="140"/>
        <v>0</v>
      </c>
      <c r="G174" s="45">
        <f t="shared" si="140"/>
        <v>0</v>
      </c>
      <c r="H174" s="45">
        <f t="shared" si="140"/>
        <v>0</v>
      </c>
      <c r="I174" s="45">
        <f t="shared" si="140"/>
        <v>0</v>
      </c>
      <c r="J174" s="45">
        <f t="shared" si="140"/>
        <v>0</v>
      </c>
      <c r="K174" s="112">
        <f t="shared" si="140"/>
        <v>0</v>
      </c>
      <c r="L174" s="112">
        <f t="shared" si="140"/>
        <v>0</v>
      </c>
      <c r="M174" s="112">
        <f t="shared" si="140"/>
        <v>0</v>
      </c>
      <c r="N174" s="112">
        <f t="shared" si="140"/>
        <v>0</v>
      </c>
      <c r="O174" s="112">
        <f t="shared" si="140"/>
        <v>0</v>
      </c>
      <c r="P174" s="112">
        <f t="shared" si="140"/>
        <v>0</v>
      </c>
      <c r="Q174" s="112">
        <f t="shared" si="140"/>
        <v>0</v>
      </c>
      <c r="R174" s="112">
        <f t="shared" si="140"/>
        <v>0</v>
      </c>
      <c r="S174" s="45">
        <f t="shared" si="140"/>
        <v>0</v>
      </c>
      <c r="T174" s="45">
        <f t="shared" si="140"/>
        <v>0</v>
      </c>
      <c r="U174" s="112">
        <f t="shared" si="140"/>
        <v>0</v>
      </c>
      <c r="V174" s="75">
        <f t="shared" si="140"/>
        <v>0</v>
      </c>
      <c r="W174" s="46">
        <f t="shared" si="140"/>
        <v>0</v>
      </c>
      <c r="X174" s="53">
        <f t="shared" si="140"/>
        <v>0</v>
      </c>
      <c r="Y174" s="53">
        <f t="shared" si="140"/>
        <v>0</v>
      </c>
      <c r="Z174" s="53">
        <f t="shared" si="140"/>
        <v>0</v>
      </c>
      <c r="AA174" s="53">
        <f t="shared" si="140"/>
        <v>0</v>
      </c>
      <c r="AB174" s="53">
        <f t="shared" si="140"/>
        <v>0</v>
      </c>
      <c r="AC174" s="53">
        <f t="shared" si="140"/>
        <v>0</v>
      </c>
      <c r="AD174" s="53">
        <f t="shared" si="140"/>
        <v>0</v>
      </c>
      <c r="AE174" s="53">
        <f t="shared" si="140"/>
        <v>0</v>
      </c>
      <c r="AF174" s="53">
        <f t="shared" si="140"/>
        <v>0</v>
      </c>
      <c r="AG174" s="53">
        <f t="shared" si="140"/>
        <v>0</v>
      </c>
      <c r="AH174" s="53">
        <f t="shared" si="140"/>
        <v>0</v>
      </c>
      <c r="AI174" s="54">
        <f t="shared" si="140"/>
        <v>0</v>
      </c>
      <c r="AJ174" s="55">
        <f t="shared" si="140"/>
        <v>0</v>
      </c>
      <c r="AK174" s="55">
        <f t="shared" si="140"/>
        <v>0</v>
      </c>
      <c r="AL174" s="55">
        <f t="shared" si="140"/>
        <v>0</v>
      </c>
      <c r="AM174" s="55">
        <f t="shared" si="140"/>
        <v>0</v>
      </c>
      <c r="AN174" s="55">
        <f t="shared" si="140"/>
        <v>0</v>
      </c>
      <c r="AO174" s="55">
        <f t="shared" si="140"/>
        <v>0</v>
      </c>
      <c r="AP174" s="55">
        <f t="shared" si="140"/>
        <v>0</v>
      </c>
      <c r="AQ174" s="55">
        <f t="shared" si="140"/>
        <v>0</v>
      </c>
      <c r="AR174" s="55">
        <f t="shared" si="140"/>
        <v>0</v>
      </c>
      <c r="AS174" s="55">
        <f t="shared" si="140"/>
        <v>0</v>
      </c>
      <c r="AT174" s="55">
        <f t="shared" si="140"/>
        <v>0</v>
      </c>
      <c r="AU174" s="55">
        <f t="shared" si="140"/>
        <v>0</v>
      </c>
      <c r="AV174" s="55">
        <f>+AV175</f>
        <v>0</v>
      </c>
      <c r="AW174" s="55">
        <f>+AW175</f>
        <v>0</v>
      </c>
      <c r="AX174" s="55">
        <f>+AX175</f>
        <v>0</v>
      </c>
      <c r="AY174" s="55">
        <f>+AY175</f>
        <v>0</v>
      </c>
      <c r="AZ174" s="56">
        <f>+AZ175</f>
        <v>0</v>
      </c>
      <c r="BA174" s="55">
        <f t="shared" si="140"/>
        <v>0</v>
      </c>
      <c r="BB174" s="55">
        <f t="shared" si="140"/>
        <v>0</v>
      </c>
      <c r="BC174" s="55">
        <f t="shared" si="140"/>
        <v>0</v>
      </c>
      <c r="BD174" s="55">
        <f t="shared" si="140"/>
        <v>0</v>
      </c>
      <c r="BE174" s="55">
        <f t="shared" si="140"/>
        <v>0</v>
      </c>
      <c r="BF174" s="55">
        <f t="shared" si="140"/>
        <v>0</v>
      </c>
      <c r="BG174" s="55">
        <f t="shared" si="140"/>
        <v>0</v>
      </c>
      <c r="BH174" s="55">
        <f t="shared" si="140"/>
        <v>0</v>
      </c>
      <c r="BI174" s="55">
        <f t="shared" si="140"/>
        <v>0</v>
      </c>
      <c r="BJ174" s="57">
        <f t="shared" si="140"/>
        <v>0</v>
      </c>
      <c r="BK174" s="42">
        <f t="shared" si="118"/>
        <v>0</v>
      </c>
      <c r="BL174" s="42">
        <f t="shared" si="114"/>
        <v>0</v>
      </c>
    </row>
    <row r="175" spans="1:64" s="43" customFormat="1" ht="45" x14ac:dyDescent="0.25">
      <c r="A175" s="60" t="s">
        <v>1058</v>
      </c>
      <c r="B175" s="45">
        <f t="shared" ref="B175:BJ175" si="141">SUM(B176:B176)</f>
        <v>0</v>
      </c>
      <c r="C175" s="45">
        <f t="shared" si="141"/>
        <v>0</v>
      </c>
      <c r="D175" s="45">
        <f t="shared" si="141"/>
        <v>0</v>
      </c>
      <c r="E175" s="45">
        <f t="shared" si="141"/>
        <v>0</v>
      </c>
      <c r="F175" s="45">
        <f t="shared" si="141"/>
        <v>0</v>
      </c>
      <c r="G175" s="45">
        <f t="shared" si="141"/>
        <v>0</v>
      </c>
      <c r="H175" s="45">
        <f t="shared" si="141"/>
        <v>0</v>
      </c>
      <c r="I175" s="45">
        <f t="shared" si="141"/>
        <v>0</v>
      </c>
      <c r="J175" s="45">
        <f t="shared" si="141"/>
        <v>0</v>
      </c>
      <c r="K175" s="112">
        <f t="shared" si="141"/>
        <v>0</v>
      </c>
      <c r="L175" s="112">
        <f t="shared" si="141"/>
        <v>0</v>
      </c>
      <c r="M175" s="112">
        <f t="shared" si="141"/>
        <v>0</v>
      </c>
      <c r="N175" s="112">
        <f t="shared" si="141"/>
        <v>0</v>
      </c>
      <c r="O175" s="112">
        <f t="shared" si="141"/>
        <v>0</v>
      </c>
      <c r="P175" s="112">
        <f t="shared" si="141"/>
        <v>0</v>
      </c>
      <c r="Q175" s="112">
        <f t="shared" si="141"/>
        <v>0</v>
      </c>
      <c r="R175" s="112">
        <f t="shared" si="141"/>
        <v>0</v>
      </c>
      <c r="S175" s="45">
        <f t="shared" si="141"/>
        <v>0</v>
      </c>
      <c r="T175" s="45">
        <f t="shared" si="141"/>
        <v>0</v>
      </c>
      <c r="U175" s="112">
        <f t="shared" si="141"/>
        <v>0</v>
      </c>
      <c r="V175" s="75">
        <f t="shared" si="141"/>
        <v>0</v>
      </c>
      <c r="W175" s="46">
        <f t="shared" si="141"/>
        <v>0</v>
      </c>
      <c r="X175" s="53">
        <f t="shared" si="141"/>
        <v>0</v>
      </c>
      <c r="Y175" s="53">
        <f t="shared" si="141"/>
        <v>0</v>
      </c>
      <c r="Z175" s="53">
        <f t="shared" si="141"/>
        <v>0</v>
      </c>
      <c r="AA175" s="53">
        <f t="shared" si="141"/>
        <v>0</v>
      </c>
      <c r="AB175" s="53">
        <f t="shared" si="141"/>
        <v>0</v>
      </c>
      <c r="AC175" s="53">
        <f t="shared" si="141"/>
        <v>0</v>
      </c>
      <c r="AD175" s="53">
        <f t="shared" si="141"/>
        <v>0</v>
      </c>
      <c r="AE175" s="53">
        <f t="shared" si="141"/>
        <v>0</v>
      </c>
      <c r="AF175" s="53">
        <f t="shared" si="141"/>
        <v>0</v>
      </c>
      <c r="AG175" s="53">
        <f t="shared" si="141"/>
        <v>0</v>
      </c>
      <c r="AH175" s="53">
        <f t="shared" si="141"/>
        <v>0</v>
      </c>
      <c r="AI175" s="54">
        <f t="shared" si="141"/>
        <v>0</v>
      </c>
      <c r="AJ175" s="55">
        <f t="shared" si="141"/>
        <v>0</v>
      </c>
      <c r="AK175" s="55">
        <f t="shared" si="141"/>
        <v>0</v>
      </c>
      <c r="AL175" s="55">
        <f t="shared" si="141"/>
        <v>0</v>
      </c>
      <c r="AM175" s="55">
        <f t="shared" si="141"/>
        <v>0</v>
      </c>
      <c r="AN175" s="55">
        <f t="shared" si="141"/>
        <v>0</v>
      </c>
      <c r="AO175" s="55">
        <f t="shared" si="141"/>
        <v>0</v>
      </c>
      <c r="AP175" s="55">
        <f t="shared" si="141"/>
        <v>0</v>
      </c>
      <c r="AQ175" s="55">
        <f t="shared" si="141"/>
        <v>0</v>
      </c>
      <c r="AR175" s="55">
        <f t="shared" si="141"/>
        <v>0</v>
      </c>
      <c r="AS175" s="55">
        <f t="shared" si="141"/>
        <v>0</v>
      </c>
      <c r="AT175" s="55">
        <f t="shared" si="141"/>
        <v>0</v>
      </c>
      <c r="AU175" s="55">
        <f t="shared" si="141"/>
        <v>0</v>
      </c>
      <c r="AV175" s="55">
        <f t="shared" si="141"/>
        <v>0</v>
      </c>
      <c r="AW175" s="55">
        <f t="shared" si="141"/>
        <v>0</v>
      </c>
      <c r="AX175" s="55">
        <f t="shared" si="141"/>
        <v>0</v>
      </c>
      <c r="AY175" s="55">
        <f t="shared" si="141"/>
        <v>0</v>
      </c>
      <c r="AZ175" s="56">
        <f t="shared" si="141"/>
        <v>0</v>
      </c>
      <c r="BA175" s="55">
        <f t="shared" si="141"/>
        <v>0</v>
      </c>
      <c r="BB175" s="55">
        <f t="shared" si="141"/>
        <v>0</v>
      </c>
      <c r="BC175" s="55">
        <f t="shared" si="141"/>
        <v>0</v>
      </c>
      <c r="BD175" s="55">
        <f t="shared" si="141"/>
        <v>0</v>
      </c>
      <c r="BE175" s="55">
        <f t="shared" si="141"/>
        <v>0</v>
      </c>
      <c r="BF175" s="55">
        <f t="shared" si="141"/>
        <v>0</v>
      </c>
      <c r="BG175" s="55">
        <f t="shared" si="141"/>
        <v>0</v>
      </c>
      <c r="BH175" s="55">
        <f t="shared" si="141"/>
        <v>0</v>
      </c>
      <c r="BI175" s="55">
        <f t="shared" si="141"/>
        <v>0</v>
      </c>
      <c r="BJ175" s="57">
        <f t="shared" si="141"/>
        <v>0</v>
      </c>
      <c r="BK175" s="42">
        <f t="shared" si="118"/>
        <v>0</v>
      </c>
      <c r="BL175" s="42">
        <f t="shared" si="114"/>
        <v>0</v>
      </c>
    </row>
    <row r="176" spans="1:64" s="70" customFormat="1" ht="30" hidden="1" x14ac:dyDescent="0.25">
      <c r="A176" s="61" t="s">
        <v>1059</v>
      </c>
      <c r="B176" s="62">
        <v>0</v>
      </c>
      <c r="C176" s="62">
        <v>0</v>
      </c>
      <c r="D176" s="62">
        <v>0</v>
      </c>
      <c r="E176" s="62">
        <v>0</v>
      </c>
      <c r="F176" s="62">
        <v>0</v>
      </c>
      <c r="G176" s="62">
        <v>0</v>
      </c>
      <c r="H176" s="62">
        <v>0</v>
      </c>
      <c r="I176" s="62">
        <v>0</v>
      </c>
      <c r="J176" s="62">
        <v>0</v>
      </c>
      <c r="K176" s="62">
        <v>0</v>
      </c>
      <c r="L176" s="62">
        <v>0</v>
      </c>
      <c r="M176" s="62">
        <v>0</v>
      </c>
      <c r="N176" s="62">
        <v>0</v>
      </c>
      <c r="O176" s="62">
        <v>0</v>
      </c>
      <c r="P176" s="62">
        <v>0</v>
      </c>
      <c r="Q176" s="62">
        <v>0</v>
      </c>
      <c r="R176" s="62">
        <v>0</v>
      </c>
      <c r="S176" s="62">
        <v>0</v>
      </c>
      <c r="T176" s="62">
        <v>0</v>
      </c>
      <c r="U176" s="62">
        <v>0</v>
      </c>
      <c r="V176" s="118">
        <v>0</v>
      </c>
      <c r="W176" s="63">
        <f>SUM(B176:V176)</f>
        <v>0</v>
      </c>
      <c r="X176" s="64"/>
      <c r="Y176" s="64"/>
      <c r="Z176" s="64"/>
      <c r="AA176" s="64"/>
      <c r="AB176" s="64"/>
      <c r="AC176" s="64"/>
      <c r="AD176" s="64"/>
      <c r="AE176" s="64"/>
      <c r="AF176" s="64"/>
      <c r="AG176" s="64"/>
      <c r="AH176" s="64"/>
      <c r="AI176" s="65">
        <f>SUM(X176:AH176)</f>
        <v>0</v>
      </c>
      <c r="AJ176" s="66"/>
      <c r="AK176" s="66"/>
      <c r="AL176" s="66"/>
      <c r="AM176" s="66"/>
      <c r="AN176" s="66"/>
      <c r="AO176" s="66"/>
      <c r="AP176" s="66"/>
      <c r="AQ176" s="66"/>
      <c r="AR176" s="66"/>
      <c r="AS176" s="66"/>
      <c r="AT176" s="66"/>
      <c r="AU176" s="66"/>
      <c r="AV176" s="66"/>
      <c r="AW176" s="66"/>
      <c r="AX176" s="66"/>
      <c r="AY176" s="66"/>
      <c r="AZ176" s="67"/>
      <c r="BA176" s="66"/>
      <c r="BB176" s="66"/>
      <c r="BC176" s="66"/>
      <c r="BD176" s="66"/>
      <c r="BE176" s="66"/>
      <c r="BF176" s="66"/>
      <c r="BG176" s="66"/>
      <c r="BH176" s="66"/>
      <c r="BI176" s="66"/>
      <c r="BJ176" s="68">
        <f>SUM(BA176:BI176)</f>
        <v>0</v>
      </c>
      <c r="BK176" s="69">
        <f t="shared" si="118"/>
        <v>0</v>
      </c>
      <c r="BL176" s="69">
        <f t="shared" si="114"/>
        <v>0</v>
      </c>
    </row>
    <row r="177" spans="1:64" s="43" customFormat="1" ht="30" x14ac:dyDescent="0.25">
      <c r="A177" s="59" t="s">
        <v>1060</v>
      </c>
      <c r="B177" s="45">
        <f t="shared" ref="B177:BJ177" si="142">+B178</f>
        <v>0</v>
      </c>
      <c r="C177" s="45">
        <f t="shared" si="142"/>
        <v>0</v>
      </c>
      <c r="D177" s="45">
        <f t="shared" si="142"/>
        <v>0</v>
      </c>
      <c r="E177" s="45">
        <f t="shared" si="142"/>
        <v>0</v>
      </c>
      <c r="F177" s="45">
        <f t="shared" si="142"/>
        <v>0</v>
      </c>
      <c r="G177" s="45">
        <f t="shared" si="142"/>
        <v>0</v>
      </c>
      <c r="H177" s="45">
        <f t="shared" si="142"/>
        <v>0</v>
      </c>
      <c r="I177" s="45">
        <f t="shared" si="142"/>
        <v>0</v>
      </c>
      <c r="J177" s="45">
        <f t="shared" si="142"/>
        <v>0</v>
      </c>
      <c r="K177" s="112">
        <f t="shared" si="142"/>
        <v>0</v>
      </c>
      <c r="L177" s="112">
        <f t="shared" si="142"/>
        <v>0</v>
      </c>
      <c r="M177" s="112">
        <f t="shared" si="142"/>
        <v>0</v>
      </c>
      <c r="N177" s="112">
        <f t="shared" si="142"/>
        <v>0</v>
      </c>
      <c r="O177" s="112">
        <f t="shared" si="142"/>
        <v>0</v>
      </c>
      <c r="P177" s="112">
        <f t="shared" si="142"/>
        <v>0</v>
      </c>
      <c r="Q177" s="112">
        <f t="shared" si="142"/>
        <v>0</v>
      </c>
      <c r="R177" s="112">
        <f t="shared" si="142"/>
        <v>0</v>
      </c>
      <c r="S177" s="45">
        <f t="shared" si="142"/>
        <v>0</v>
      </c>
      <c r="T177" s="45">
        <f t="shared" si="142"/>
        <v>0</v>
      </c>
      <c r="U177" s="112">
        <f t="shared" si="142"/>
        <v>0</v>
      </c>
      <c r="V177" s="75">
        <f t="shared" si="142"/>
        <v>0</v>
      </c>
      <c r="W177" s="46">
        <f t="shared" si="142"/>
        <v>0</v>
      </c>
      <c r="X177" s="53">
        <f t="shared" si="142"/>
        <v>0</v>
      </c>
      <c r="Y177" s="53">
        <f t="shared" si="142"/>
        <v>0</v>
      </c>
      <c r="Z177" s="53">
        <f t="shared" si="142"/>
        <v>0</v>
      </c>
      <c r="AA177" s="53">
        <f t="shared" si="142"/>
        <v>0</v>
      </c>
      <c r="AB177" s="53">
        <f t="shared" si="142"/>
        <v>0</v>
      </c>
      <c r="AC177" s="53">
        <f t="shared" si="142"/>
        <v>0</v>
      </c>
      <c r="AD177" s="53">
        <f t="shared" si="142"/>
        <v>0</v>
      </c>
      <c r="AE177" s="53">
        <f t="shared" si="142"/>
        <v>0</v>
      </c>
      <c r="AF177" s="53">
        <f t="shared" si="142"/>
        <v>0</v>
      </c>
      <c r="AG177" s="53">
        <f t="shared" si="142"/>
        <v>0</v>
      </c>
      <c r="AH177" s="53">
        <f t="shared" si="142"/>
        <v>0</v>
      </c>
      <c r="AI177" s="54">
        <f t="shared" si="142"/>
        <v>0</v>
      </c>
      <c r="AJ177" s="55">
        <f t="shared" si="142"/>
        <v>0</v>
      </c>
      <c r="AK177" s="55">
        <f t="shared" si="142"/>
        <v>0</v>
      </c>
      <c r="AL177" s="55">
        <f t="shared" si="142"/>
        <v>0</v>
      </c>
      <c r="AM177" s="55">
        <f t="shared" si="142"/>
        <v>0</v>
      </c>
      <c r="AN177" s="55">
        <f t="shared" si="142"/>
        <v>0</v>
      </c>
      <c r="AO177" s="55">
        <f t="shared" si="142"/>
        <v>0</v>
      </c>
      <c r="AP177" s="55">
        <f t="shared" si="142"/>
        <v>0</v>
      </c>
      <c r="AQ177" s="55">
        <f t="shared" si="142"/>
        <v>0</v>
      </c>
      <c r="AR177" s="55">
        <f t="shared" si="142"/>
        <v>0</v>
      </c>
      <c r="AS177" s="55">
        <f t="shared" si="142"/>
        <v>0</v>
      </c>
      <c r="AT177" s="55">
        <f t="shared" si="142"/>
        <v>0</v>
      </c>
      <c r="AU177" s="55">
        <f t="shared" si="142"/>
        <v>0</v>
      </c>
      <c r="AV177" s="55">
        <f>+AV178</f>
        <v>0</v>
      </c>
      <c r="AW177" s="55">
        <f>+AW178</f>
        <v>0</v>
      </c>
      <c r="AX177" s="55">
        <f>+AX178</f>
        <v>0</v>
      </c>
      <c r="AY177" s="55">
        <f>+AY178</f>
        <v>0</v>
      </c>
      <c r="AZ177" s="56">
        <f>+AZ178</f>
        <v>0</v>
      </c>
      <c r="BA177" s="55">
        <f t="shared" si="142"/>
        <v>0</v>
      </c>
      <c r="BB177" s="55">
        <f t="shared" si="142"/>
        <v>0</v>
      </c>
      <c r="BC177" s="55">
        <f t="shared" si="142"/>
        <v>0</v>
      </c>
      <c r="BD177" s="55">
        <f t="shared" si="142"/>
        <v>0</v>
      </c>
      <c r="BE177" s="55">
        <f t="shared" si="142"/>
        <v>0</v>
      </c>
      <c r="BF177" s="55">
        <f t="shared" si="142"/>
        <v>0</v>
      </c>
      <c r="BG177" s="55">
        <f t="shared" si="142"/>
        <v>0</v>
      </c>
      <c r="BH177" s="55">
        <f t="shared" si="142"/>
        <v>0</v>
      </c>
      <c r="BI177" s="55">
        <f t="shared" si="142"/>
        <v>0</v>
      </c>
      <c r="BJ177" s="57">
        <f t="shared" si="142"/>
        <v>0</v>
      </c>
      <c r="BK177" s="42">
        <f t="shared" si="118"/>
        <v>0</v>
      </c>
      <c r="BL177" s="42">
        <f t="shared" si="114"/>
        <v>0</v>
      </c>
    </row>
    <row r="178" spans="1:64" s="43" customFormat="1" ht="30" x14ac:dyDescent="0.25">
      <c r="A178" s="60" t="s">
        <v>1061</v>
      </c>
      <c r="B178" s="45">
        <f t="shared" ref="B178:BJ178" si="143">SUM(B179:B179)</f>
        <v>0</v>
      </c>
      <c r="C178" s="45">
        <f t="shared" si="143"/>
        <v>0</v>
      </c>
      <c r="D178" s="45">
        <f t="shared" si="143"/>
        <v>0</v>
      </c>
      <c r="E178" s="45">
        <f t="shared" si="143"/>
        <v>0</v>
      </c>
      <c r="F178" s="45">
        <f t="shared" si="143"/>
        <v>0</v>
      </c>
      <c r="G178" s="45">
        <f t="shared" si="143"/>
        <v>0</v>
      </c>
      <c r="H178" s="45">
        <f t="shared" si="143"/>
        <v>0</v>
      </c>
      <c r="I178" s="45">
        <f t="shared" si="143"/>
        <v>0</v>
      </c>
      <c r="J178" s="45">
        <f t="shared" si="143"/>
        <v>0</v>
      </c>
      <c r="K178" s="112">
        <f t="shared" si="143"/>
        <v>0</v>
      </c>
      <c r="L178" s="112">
        <f t="shared" si="143"/>
        <v>0</v>
      </c>
      <c r="M178" s="112">
        <f t="shared" si="143"/>
        <v>0</v>
      </c>
      <c r="N178" s="112">
        <f t="shared" si="143"/>
        <v>0</v>
      </c>
      <c r="O178" s="112">
        <f t="shared" si="143"/>
        <v>0</v>
      </c>
      <c r="P178" s="112">
        <f t="shared" si="143"/>
        <v>0</v>
      </c>
      <c r="Q178" s="112">
        <f t="shared" si="143"/>
        <v>0</v>
      </c>
      <c r="R178" s="112">
        <f t="shared" si="143"/>
        <v>0</v>
      </c>
      <c r="S178" s="45">
        <f t="shared" si="143"/>
        <v>0</v>
      </c>
      <c r="T178" s="45">
        <f t="shared" si="143"/>
        <v>0</v>
      </c>
      <c r="U178" s="112">
        <f t="shared" si="143"/>
        <v>0</v>
      </c>
      <c r="V178" s="75">
        <f t="shared" si="143"/>
        <v>0</v>
      </c>
      <c r="W178" s="46">
        <f t="shared" si="143"/>
        <v>0</v>
      </c>
      <c r="X178" s="53">
        <f t="shared" si="143"/>
        <v>0</v>
      </c>
      <c r="Y178" s="53">
        <f t="shared" si="143"/>
        <v>0</v>
      </c>
      <c r="Z178" s="53">
        <f t="shared" si="143"/>
        <v>0</v>
      </c>
      <c r="AA178" s="53">
        <f t="shared" si="143"/>
        <v>0</v>
      </c>
      <c r="AB178" s="53">
        <f t="shared" si="143"/>
        <v>0</v>
      </c>
      <c r="AC178" s="53">
        <f t="shared" si="143"/>
        <v>0</v>
      </c>
      <c r="AD178" s="53">
        <f t="shared" si="143"/>
        <v>0</v>
      </c>
      <c r="AE178" s="53">
        <f t="shared" si="143"/>
        <v>0</v>
      </c>
      <c r="AF178" s="53">
        <f t="shared" si="143"/>
        <v>0</v>
      </c>
      <c r="AG178" s="53">
        <f t="shared" si="143"/>
        <v>0</v>
      </c>
      <c r="AH178" s="53">
        <f t="shared" si="143"/>
        <v>0</v>
      </c>
      <c r="AI178" s="54">
        <f t="shared" si="143"/>
        <v>0</v>
      </c>
      <c r="AJ178" s="55">
        <f t="shared" si="143"/>
        <v>0</v>
      </c>
      <c r="AK178" s="55">
        <f t="shared" si="143"/>
        <v>0</v>
      </c>
      <c r="AL178" s="55">
        <f t="shared" si="143"/>
        <v>0</v>
      </c>
      <c r="AM178" s="55">
        <f t="shared" si="143"/>
        <v>0</v>
      </c>
      <c r="AN178" s="55">
        <f t="shared" si="143"/>
        <v>0</v>
      </c>
      <c r="AO178" s="55">
        <f t="shared" si="143"/>
        <v>0</v>
      </c>
      <c r="AP178" s="55">
        <f t="shared" si="143"/>
        <v>0</v>
      </c>
      <c r="AQ178" s="55">
        <f t="shared" si="143"/>
        <v>0</v>
      </c>
      <c r="AR178" s="55">
        <f t="shared" si="143"/>
        <v>0</v>
      </c>
      <c r="AS178" s="55">
        <f t="shared" si="143"/>
        <v>0</v>
      </c>
      <c r="AT178" s="55">
        <f t="shared" si="143"/>
        <v>0</v>
      </c>
      <c r="AU178" s="55">
        <f t="shared" si="143"/>
        <v>0</v>
      </c>
      <c r="AV178" s="55">
        <f t="shared" si="143"/>
        <v>0</v>
      </c>
      <c r="AW178" s="55">
        <f t="shared" si="143"/>
        <v>0</v>
      </c>
      <c r="AX178" s="55">
        <f t="shared" si="143"/>
        <v>0</v>
      </c>
      <c r="AY178" s="55">
        <f t="shared" si="143"/>
        <v>0</v>
      </c>
      <c r="AZ178" s="56">
        <f t="shared" si="143"/>
        <v>0</v>
      </c>
      <c r="BA178" s="55">
        <f t="shared" si="143"/>
        <v>0</v>
      </c>
      <c r="BB178" s="55">
        <f t="shared" si="143"/>
        <v>0</v>
      </c>
      <c r="BC178" s="55">
        <f t="shared" si="143"/>
        <v>0</v>
      </c>
      <c r="BD178" s="55">
        <f t="shared" si="143"/>
        <v>0</v>
      </c>
      <c r="BE178" s="55">
        <f t="shared" si="143"/>
        <v>0</v>
      </c>
      <c r="BF178" s="55">
        <f t="shared" si="143"/>
        <v>0</v>
      </c>
      <c r="BG178" s="55">
        <f t="shared" si="143"/>
        <v>0</v>
      </c>
      <c r="BH178" s="55">
        <f t="shared" si="143"/>
        <v>0</v>
      </c>
      <c r="BI178" s="55">
        <f t="shared" si="143"/>
        <v>0</v>
      </c>
      <c r="BJ178" s="57">
        <f t="shared" si="143"/>
        <v>0</v>
      </c>
      <c r="BK178" s="42">
        <f t="shared" si="118"/>
        <v>0</v>
      </c>
      <c r="BL178" s="42">
        <f t="shared" si="114"/>
        <v>0</v>
      </c>
    </row>
    <row r="179" spans="1:64" s="70" customFormat="1" hidden="1" x14ac:dyDescent="0.25">
      <c r="A179" s="61" t="s">
        <v>914</v>
      </c>
      <c r="B179" s="62">
        <v>0</v>
      </c>
      <c r="C179" s="62">
        <v>0</v>
      </c>
      <c r="D179" s="62">
        <v>0</v>
      </c>
      <c r="E179" s="62">
        <v>0</v>
      </c>
      <c r="F179" s="62">
        <v>0</v>
      </c>
      <c r="G179" s="62">
        <v>0</v>
      </c>
      <c r="H179" s="62">
        <v>0</v>
      </c>
      <c r="I179" s="62">
        <v>0</v>
      </c>
      <c r="J179" s="62">
        <v>0</v>
      </c>
      <c r="K179" s="62">
        <v>0</v>
      </c>
      <c r="L179" s="62">
        <v>0</v>
      </c>
      <c r="M179" s="62">
        <v>0</v>
      </c>
      <c r="N179" s="62">
        <v>0</v>
      </c>
      <c r="O179" s="62">
        <v>0</v>
      </c>
      <c r="P179" s="62">
        <v>0</v>
      </c>
      <c r="Q179" s="62">
        <v>0</v>
      </c>
      <c r="R179" s="62">
        <v>0</v>
      </c>
      <c r="S179" s="62">
        <v>0</v>
      </c>
      <c r="T179" s="62">
        <v>0</v>
      </c>
      <c r="U179" s="62">
        <v>0</v>
      </c>
      <c r="V179" s="118">
        <v>0</v>
      </c>
      <c r="W179" s="63">
        <f>SUM(B179:V179)</f>
        <v>0</v>
      </c>
      <c r="X179" s="64"/>
      <c r="Y179" s="64"/>
      <c r="Z179" s="64"/>
      <c r="AA179" s="64"/>
      <c r="AB179" s="64"/>
      <c r="AC179" s="64"/>
      <c r="AD179" s="64"/>
      <c r="AE179" s="64"/>
      <c r="AF179" s="64"/>
      <c r="AG179" s="64"/>
      <c r="AH179" s="64"/>
      <c r="AI179" s="65">
        <f>SUM(X179:AH179)</f>
        <v>0</v>
      </c>
      <c r="AJ179" s="66"/>
      <c r="AK179" s="66"/>
      <c r="AL179" s="66"/>
      <c r="AM179" s="66"/>
      <c r="AN179" s="66"/>
      <c r="AO179" s="66"/>
      <c r="AP179" s="66"/>
      <c r="AQ179" s="66"/>
      <c r="AR179" s="66"/>
      <c r="AS179" s="66"/>
      <c r="AT179" s="66"/>
      <c r="AU179" s="66"/>
      <c r="AV179" s="66"/>
      <c r="AW179" s="66"/>
      <c r="AX179" s="66"/>
      <c r="AY179" s="66"/>
      <c r="AZ179" s="67"/>
      <c r="BA179" s="66"/>
      <c r="BB179" s="66"/>
      <c r="BC179" s="66"/>
      <c r="BD179" s="66"/>
      <c r="BE179" s="66"/>
      <c r="BF179" s="66"/>
      <c r="BG179" s="66"/>
      <c r="BH179" s="66"/>
      <c r="BI179" s="66"/>
      <c r="BJ179" s="68">
        <f>SUM(BA179:BI179)</f>
        <v>0</v>
      </c>
      <c r="BK179" s="69">
        <f t="shared" si="118"/>
        <v>0</v>
      </c>
      <c r="BL179" s="69">
        <f t="shared" si="114"/>
        <v>0</v>
      </c>
    </row>
    <row r="180" spans="1:64" s="43" customFormat="1" ht="45" x14ac:dyDescent="0.25">
      <c r="A180" s="59" t="s">
        <v>1062</v>
      </c>
      <c r="B180" s="45">
        <f t="shared" ref="B180:BJ180" si="144">+B181</f>
        <v>0</v>
      </c>
      <c r="C180" s="45">
        <f t="shared" si="144"/>
        <v>0</v>
      </c>
      <c r="D180" s="45">
        <f t="shared" si="144"/>
        <v>0</v>
      </c>
      <c r="E180" s="45">
        <f t="shared" si="144"/>
        <v>0</v>
      </c>
      <c r="F180" s="45">
        <f t="shared" si="144"/>
        <v>0</v>
      </c>
      <c r="G180" s="45">
        <f t="shared" si="144"/>
        <v>0</v>
      </c>
      <c r="H180" s="45">
        <f t="shared" si="144"/>
        <v>0</v>
      </c>
      <c r="I180" s="45">
        <f t="shared" si="144"/>
        <v>0</v>
      </c>
      <c r="J180" s="45">
        <f t="shared" si="144"/>
        <v>0</v>
      </c>
      <c r="K180" s="112">
        <f t="shared" si="144"/>
        <v>0</v>
      </c>
      <c r="L180" s="112">
        <f t="shared" si="144"/>
        <v>0</v>
      </c>
      <c r="M180" s="112">
        <f t="shared" si="144"/>
        <v>0</v>
      </c>
      <c r="N180" s="112">
        <f t="shared" si="144"/>
        <v>0</v>
      </c>
      <c r="O180" s="112">
        <f t="shared" si="144"/>
        <v>0</v>
      </c>
      <c r="P180" s="112">
        <f t="shared" si="144"/>
        <v>0</v>
      </c>
      <c r="Q180" s="112">
        <f t="shared" si="144"/>
        <v>0</v>
      </c>
      <c r="R180" s="112">
        <f t="shared" si="144"/>
        <v>0</v>
      </c>
      <c r="S180" s="45">
        <f t="shared" si="144"/>
        <v>0</v>
      </c>
      <c r="T180" s="45">
        <f t="shared" si="144"/>
        <v>0</v>
      </c>
      <c r="U180" s="112">
        <f t="shared" si="144"/>
        <v>0</v>
      </c>
      <c r="V180" s="75">
        <f t="shared" si="144"/>
        <v>0</v>
      </c>
      <c r="W180" s="46">
        <f t="shared" si="144"/>
        <v>0</v>
      </c>
      <c r="X180" s="53">
        <f t="shared" si="144"/>
        <v>0</v>
      </c>
      <c r="Y180" s="53">
        <f t="shared" si="144"/>
        <v>0</v>
      </c>
      <c r="Z180" s="53">
        <f t="shared" si="144"/>
        <v>0</v>
      </c>
      <c r="AA180" s="53">
        <f t="shared" si="144"/>
        <v>0</v>
      </c>
      <c r="AB180" s="53">
        <f t="shared" si="144"/>
        <v>0</v>
      </c>
      <c r="AC180" s="53">
        <f t="shared" si="144"/>
        <v>0</v>
      </c>
      <c r="AD180" s="53">
        <f t="shared" si="144"/>
        <v>0</v>
      </c>
      <c r="AE180" s="53">
        <f t="shared" si="144"/>
        <v>0</v>
      </c>
      <c r="AF180" s="53">
        <f t="shared" si="144"/>
        <v>0</v>
      </c>
      <c r="AG180" s="53">
        <f t="shared" si="144"/>
        <v>0</v>
      </c>
      <c r="AH180" s="53">
        <f t="shared" si="144"/>
        <v>0</v>
      </c>
      <c r="AI180" s="54">
        <f t="shared" si="144"/>
        <v>0</v>
      </c>
      <c r="AJ180" s="55">
        <f t="shared" si="144"/>
        <v>0</v>
      </c>
      <c r="AK180" s="55">
        <f t="shared" si="144"/>
        <v>0</v>
      </c>
      <c r="AL180" s="55">
        <f t="shared" si="144"/>
        <v>0</v>
      </c>
      <c r="AM180" s="55">
        <f t="shared" si="144"/>
        <v>0</v>
      </c>
      <c r="AN180" s="55">
        <f t="shared" si="144"/>
        <v>0</v>
      </c>
      <c r="AO180" s="55">
        <f t="shared" si="144"/>
        <v>0</v>
      </c>
      <c r="AP180" s="55">
        <f t="shared" si="144"/>
        <v>0</v>
      </c>
      <c r="AQ180" s="55">
        <f t="shared" si="144"/>
        <v>0</v>
      </c>
      <c r="AR180" s="55">
        <f t="shared" si="144"/>
        <v>0</v>
      </c>
      <c r="AS180" s="55">
        <f t="shared" si="144"/>
        <v>0</v>
      </c>
      <c r="AT180" s="55">
        <f t="shared" si="144"/>
        <v>0</v>
      </c>
      <c r="AU180" s="55">
        <f t="shared" si="144"/>
        <v>0</v>
      </c>
      <c r="AV180" s="55">
        <f>+AV181</f>
        <v>0</v>
      </c>
      <c r="AW180" s="55">
        <f>+AW181</f>
        <v>0</v>
      </c>
      <c r="AX180" s="55">
        <f>+AX181</f>
        <v>0</v>
      </c>
      <c r="AY180" s="55">
        <f>+AY181</f>
        <v>0</v>
      </c>
      <c r="AZ180" s="56">
        <f>+AZ181</f>
        <v>0</v>
      </c>
      <c r="BA180" s="55">
        <f t="shared" si="144"/>
        <v>0</v>
      </c>
      <c r="BB180" s="55">
        <f t="shared" si="144"/>
        <v>0</v>
      </c>
      <c r="BC180" s="55">
        <f t="shared" si="144"/>
        <v>0</v>
      </c>
      <c r="BD180" s="55">
        <f t="shared" si="144"/>
        <v>0</v>
      </c>
      <c r="BE180" s="55">
        <f t="shared" si="144"/>
        <v>0</v>
      </c>
      <c r="BF180" s="55">
        <f t="shared" si="144"/>
        <v>0</v>
      </c>
      <c r="BG180" s="55">
        <f t="shared" si="144"/>
        <v>0</v>
      </c>
      <c r="BH180" s="55">
        <f t="shared" si="144"/>
        <v>0</v>
      </c>
      <c r="BI180" s="55">
        <f t="shared" si="144"/>
        <v>0</v>
      </c>
      <c r="BJ180" s="57">
        <f t="shared" si="144"/>
        <v>0</v>
      </c>
      <c r="BK180" s="42">
        <f t="shared" si="118"/>
        <v>0</v>
      </c>
      <c r="BL180" s="42">
        <f t="shared" si="114"/>
        <v>0</v>
      </c>
    </row>
    <row r="181" spans="1:64" s="43" customFormat="1" ht="30" x14ac:dyDescent="0.25">
      <c r="A181" s="60" t="s">
        <v>1063</v>
      </c>
      <c r="B181" s="45">
        <f t="shared" ref="B181:BJ181" si="145">SUM(B182:B182)</f>
        <v>0</v>
      </c>
      <c r="C181" s="45">
        <f t="shared" si="145"/>
        <v>0</v>
      </c>
      <c r="D181" s="45">
        <f t="shared" si="145"/>
        <v>0</v>
      </c>
      <c r="E181" s="45">
        <f t="shared" si="145"/>
        <v>0</v>
      </c>
      <c r="F181" s="45">
        <f t="shared" si="145"/>
        <v>0</v>
      </c>
      <c r="G181" s="45">
        <f t="shared" si="145"/>
        <v>0</v>
      </c>
      <c r="H181" s="45">
        <f t="shared" si="145"/>
        <v>0</v>
      </c>
      <c r="I181" s="45">
        <f t="shared" si="145"/>
        <v>0</v>
      </c>
      <c r="J181" s="45">
        <f t="shared" si="145"/>
        <v>0</v>
      </c>
      <c r="K181" s="112">
        <f t="shared" si="145"/>
        <v>0</v>
      </c>
      <c r="L181" s="112">
        <f t="shared" si="145"/>
        <v>0</v>
      </c>
      <c r="M181" s="112">
        <f t="shared" si="145"/>
        <v>0</v>
      </c>
      <c r="N181" s="112">
        <f t="shared" si="145"/>
        <v>0</v>
      </c>
      <c r="O181" s="112">
        <f t="shared" si="145"/>
        <v>0</v>
      </c>
      <c r="P181" s="112">
        <f t="shared" si="145"/>
        <v>0</v>
      </c>
      <c r="Q181" s="112">
        <f t="shared" si="145"/>
        <v>0</v>
      </c>
      <c r="R181" s="112">
        <f t="shared" si="145"/>
        <v>0</v>
      </c>
      <c r="S181" s="45">
        <f t="shared" si="145"/>
        <v>0</v>
      </c>
      <c r="T181" s="45">
        <f t="shared" si="145"/>
        <v>0</v>
      </c>
      <c r="U181" s="112">
        <f t="shared" si="145"/>
        <v>0</v>
      </c>
      <c r="V181" s="75">
        <f t="shared" si="145"/>
        <v>0</v>
      </c>
      <c r="W181" s="46">
        <f t="shared" si="145"/>
        <v>0</v>
      </c>
      <c r="X181" s="53">
        <f t="shared" si="145"/>
        <v>0</v>
      </c>
      <c r="Y181" s="53">
        <f t="shared" si="145"/>
        <v>0</v>
      </c>
      <c r="Z181" s="53">
        <f t="shared" si="145"/>
        <v>0</v>
      </c>
      <c r="AA181" s="53">
        <f t="shared" si="145"/>
        <v>0</v>
      </c>
      <c r="AB181" s="53">
        <f t="shared" si="145"/>
        <v>0</v>
      </c>
      <c r="AC181" s="53">
        <f t="shared" si="145"/>
        <v>0</v>
      </c>
      <c r="AD181" s="53">
        <f t="shared" si="145"/>
        <v>0</v>
      </c>
      <c r="AE181" s="53">
        <f t="shared" si="145"/>
        <v>0</v>
      </c>
      <c r="AF181" s="53">
        <f t="shared" si="145"/>
        <v>0</v>
      </c>
      <c r="AG181" s="53">
        <f t="shared" si="145"/>
        <v>0</v>
      </c>
      <c r="AH181" s="53">
        <f t="shared" si="145"/>
        <v>0</v>
      </c>
      <c r="AI181" s="54">
        <f t="shared" si="145"/>
        <v>0</v>
      </c>
      <c r="AJ181" s="55">
        <f t="shared" si="145"/>
        <v>0</v>
      </c>
      <c r="AK181" s="55">
        <f t="shared" si="145"/>
        <v>0</v>
      </c>
      <c r="AL181" s="55">
        <f t="shared" si="145"/>
        <v>0</v>
      </c>
      <c r="AM181" s="55">
        <f t="shared" si="145"/>
        <v>0</v>
      </c>
      <c r="AN181" s="55">
        <f t="shared" si="145"/>
        <v>0</v>
      </c>
      <c r="AO181" s="55">
        <f t="shared" si="145"/>
        <v>0</v>
      </c>
      <c r="AP181" s="55">
        <f t="shared" si="145"/>
        <v>0</v>
      </c>
      <c r="AQ181" s="55">
        <f t="shared" si="145"/>
        <v>0</v>
      </c>
      <c r="AR181" s="55">
        <f t="shared" si="145"/>
        <v>0</v>
      </c>
      <c r="AS181" s="55">
        <f t="shared" si="145"/>
        <v>0</v>
      </c>
      <c r="AT181" s="55">
        <f t="shared" si="145"/>
        <v>0</v>
      </c>
      <c r="AU181" s="55">
        <f t="shared" si="145"/>
        <v>0</v>
      </c>
      <c r="AV181" s="55">
        <f t="shared" si="145"/>
        <v>0</v>
      </c>
      <c r="AW181" s="55">
        <f t="shared" si="145"/>
        <v>0</v>
      </c>
      <c r="AX181" s="55">
        <f t="shared" si="145"/>
        <v>0</v>
      </c>
      <c r="AY181" s="55">
        <f t="shared" si="145"/>
        <v>0</v>
      </c>
      <c r="AZ181" s="56">
        <f t="shared" si="145"/>
        <v>0</v>
      </c>
      <c r="BA181" s="55">
        <f t="shared" si="145"/>
        <v>0</v>
      </c>
      <c r="BB181" s="55">
        <f t="shared" si="145"/>
        <v>0</v>
      </c>
      <c r="BC181" s="55">
        <f t="shared" si="145"/>
        <v>0</v>
      </c>
      <c r="BD181" s="55">
        <f t="shared" si="145"/>
        <v>0</v>
      </c>
      <c r="BE181" s="55">
        <f t="shared" si="145"/>
        <v>0</v>
      </c>
      <c r="BF181" s="55">
        <f t="shared" si="145"/>
        <v>0</v>
      </c>
      <c r="BG181" s="55">
        <f t="shared" si="145"/>
        <v>0</v>
      </c>
      <c r="BH181" s="55">
        <f t="shared" si="145"/>
        <v>0</v>
      </c>
      <c r="BI181" s="55">
        <f t="shared" si="145"/>
        <v>0</v>
      </c>
      <c r="BJ181" s="57">
        <f t="shared" si="145"/>
        <v>0</v>
      </c>
      <c r="BK181" s="42">
        <f t="shared" si="118"/>
        <v>0</v>
      </c>
      <c r="BL181" s="42">
        <f t="shared" si="114"/>
        <v>0</v>
      </c>
    </row>
    <row r="182" spans="1:64" s="70" customFormat="1" hidden="1" x14ac:dyDescent="0.25">
      <c r="A182" s="61" t="s">
        <v>1064</v>
      </c>
      <c r="B182" s="62"/>
      <c r="C182" s="62">
        <v>0</v>
      </c>
      <c r="D182" s="62">
        <v>0</v>
      </c>
      <c r="E182" s="62">
        <v>0</v>
      </c>
      <c r="F182" s="62">
        <v>0</v>
      </c>
      <c r="G182" s="62">
        <v>0</v>
      </c>
      <c r="H182" s="62">
        <v>0</v>
      </c>
      <c r="I182" s="62">
        <v>0</v>
      </c>
      <c r="J182" s="62">
        <v>0</v>
      </c>
      <c r="K182" s="62">
        <v>0</v>
      </c>
      <c r="L182" s="62">
        <v>0</v>
      </c>
      <c r="M182" s="62">
        <v>0</v>
      </c>
      <c r="N182" s="62">
        <v>0</v>
      </c>
      <c r="O182" s="62">
        <v>0</v>
      </c>
      <c r="P182" s="62">
        <v>0</v>
      </c>
      <c r="Q182" s="62">
        <v>0</v>
      </c>
      <c r="R182" s="62">
        <v>0</v>
      </c>
      <c r="S182" s="62">
        <v>0</v>
      </c>
      <c r="T182" s="62">
        <v>0</v>
      </c>
      <c r="U182" s="62">
        <v>0</v>
      </c>
      <c r="V182" s="118">
        <v>0</v>
      </c>
      <c r="W182" s="63">
        <f>SUM(B182:V182)</f>
        <v>0</v>
      </c>
      <c r="X182" s="64"/>
      <c r="Y182" s="64"/>
      <c r="Z182" s="64"/>
      <c r="AA182" s="64"/>
      <c r="AB182" s="64"/>
      <c r="AC182" s="64"/>
      <c r="AD182" s="64"/>
      <c r="AE182" s="64"/>
      <c r="AF182" s="64"/>
      <c r="AG182" s="64"/>
      <c r="AH182" s="64"/>
      <c r="AI182" s="65">
        <f>SUM(X182:AH182)</f>
        <v>0</v>
      </c>
      <c r="AJ182" s="66"/>
      <c r="AK182" s="66"/>
      <c r="AL182" s="66"/>
      <c r="AM182" s="66"/>
      <c r="AN182" s="66"/>
      <c r="AO182" s="66"/>
      <c r="AP182" s="66"/>
      <c r="AQ182" s="66"/>
      <c r="AR182" s="66"/>
      <c r="AS182" s="66"/>
      <c r="AT182" s="66"/>
      <c r="AU182" s="66"/>
      <c r="AV182" s="66"/>
      <c r="AW182" s="66"/>
      <c r="AX182" s="66"/>
      <c r="AY182" s="66"/>
      <c r="AZ182" s="67"/>
      <c r="BA182" s="66"/>
      <c r="BB182" s="66"/>
      <c r="BC182" s="66"/>
      <c r="BD182" s="66"/>
      <c r="BE182" s="66"/>
      <c r="BF182" s="66"/>
      <c r="BG182" s="66"/>
      <c r="BH182" s="66"/>
      <c r="BI182" s="66"/>
      <c r="BJ182" s="68">
        <f>SUM(BA182:BI182)</f>
        <v>0</v>
      </c>
      <c r="BK182" s="69">
        <f t="shared" si="118"/>
        <v>0</v>
      </c>
      <c r="BL182" s="69">
        <f t="shared" si="114"/>
        <v>0</v>
      </c>
    </row>
    <row r="183" spans="1:64" s="43" customFormat="1" ht="45" x14ac:dyDescent="0.25">
      <c r="A183" s="59" t="s">
        <v>1065</v>
      </c>
      <c r="B183" s="45">
        <f t="shared" ref="B183:BJ183" si="146">+B184</f>
        <v>0</v>
      </c>
      <c r="C183" s="45">
        <f t="shared" si="146"/>
        <v>0</v>
      </c>
      <c r="D183" s="45">
        <f t="shared" si="146"/>
        <v>0</v>
      </c>
      <c r="E183" s="45">
        <f t="shared" si="146"/>
        <v>0</v>
      </c>
      <c r="F183" s="45">
        <f t="shared" si="146"/>
        <v>0</v>
      </c>
      <c r="G183" s="45">
        <f t="shared" si="146"/>
        <v>0</v>
      </c>
      <c r="H183" s="45">
        <f t="shared" si="146"/>
        <v>0</v>
      </c>
      <c r="I183" s="45">
        <f t="shared" si="146"/>
        <v>0</v>
      </c>
      <c r="J183" s="45">
        <f t="shared" si="146"/>
        <v>0</v>
      </c>
      <c r="K183" s="112">
        <f t="shared" si="146"/>
        <v>0</v>
      </c>
      <c r="L183" s="112">
        <f t="shared" si="146"/>
        <v>0</v>
      </c>
      <c r="M183" s="112">
        <f t="shared" si="146"/>
        <v>0</v>
      </c>
      <c r="N183" s="112">
        <f t="shared" si="146"/>
        <v>0</v>
      </c>
      <c r="O183" s="112">
        <f t="shared" si="146"/>
        <v>0</v>
      </c>
      <c r="P183" s="112">
        <f t="shared" si="146"/>
        <v>0</v>
      </c>
      <c r="Q183" s="112">
        <f t="shared" si="146"/>
        <v>0</v>
      </c>
      <c r="R183" s="112">
        <f t="shared" si="146"/>
        <v>0</v>
      </c>
      <c r="S183" s="45">
        <f t="shared" si="146"/>
        <v>0</v>
      </c>
      <c r="T183" s="45">
        <f t="shared" si="146"/>
        <v>0</v>
      </c>
      <c r="U183" s="112">
        <f t="shared" si="146"/>
        <v>0</v>
      </c>
      <c r="V183" s="75">
        <f t="shared" si="146"/>
        <v>0</v>
      </c>
      <c r="W183" s="46">
        <f t="shared" si="146"/>
        <v>0</v>
      </c>
      <c r="X183" s="53">
        <f t="shared" si="146"/>
        <v>0</v>
      </c>
      <c r="Y183" s="53">
        <f t="shared" si="146"/>
        <v>0</v>
      </c>
      <c r="Z183" s="53">
        <f t="shared" si="146"/>
        <v>0</v>
      </c>
      <c r="AA183" s="53">
        <f t="shared" si="146"/>
        <v>0</v>
      </c>
      <c r="AB183" s="53">
        <f t="shared" si="146"/>
        <v>0</v>
      </c>
      <c r="AC183" s="53">
        <f t="shared" si="146"/>
        <v>0</v>
      </c>
      <c r="AD183" s="53">
        <f t="shared" si="146"/>
        <v>0</v>
      </c>
      <c r="AE183" s="53">
        <f t="shared" si="146"/>
        <v>0</v>
      </c>
      <c r="AF183" s="53">
        <f t="shared" si="146"/>
        <v>0</v>
      </c>
      <c r="AG183" s="53">
        <f t="shared" si="146"/>
        <v>0</v>
      </c>
      <c r="AH183" s="53">
        <f t="shared" si="146"/>
        <v>0</v>
      </c>
      <c r="AI183" s="54">
        <f t="shared" si="146"/>
        <v>0</v>
      </c>
      <c r="AJ183" s="55">
        <f t="shared" si="146"/>
        <v>0</v>
      </c>
      <c r="AK183" s="55">
        <f t="shared" si="146"/>
        <v>0</v>
      </c>
      <c r="AL183" s="55">
        <f t="shared" si="146"/>
        <v>0</v>
      </c>
      <c r="AM183" s="55">
        <f t="shared" si="146"/>
        <v>0</v>
      </c>
      <c r="AN183" s="55">
        <f t="shared" si="146"/>
        <v>0</v>
      </c>
      <c r="AO183" s="55">
        <f t="shared" si="146"/>
        <v>0</v>
      </c>
      <c r="AP183" s="55">
        <f t="shared" si="146"/>
        <v>0</v>
      </c>
      <c r="AQ183" s="55">
        <f t="shared" si="146"/>
        <v>0</v>
      </c>
      <c r="AR183" s="55">
        <f t="shared" si="146"/>
        <v>0</v>
      </c>
      <c r="AS183" s="55">
        <f t="shared" si="146"/>
        <v>0</v>
      </c>
      <c r="AT183" s="55">
        <f t="shared" si="146"/>
        <v>0</v>
      </c>
      <c r="AU183" s="55">
        <f t="shared" si="146"/>
        <v>0</v>
      </c>
      <c r="AV183" s="55">
        <f>+AV184</f>
        <v>0</v>
      </c>
      <c r="AW183" s="55">
        <f>+AW184</f>
        <v>0</v>
      </c>
      <c r="AX183" s="55">
        <f>+AX184</f>
        <v>0</v>
      </c>
      <c r="AY183" s="55">
        <f>+AY184</f>
        <v>0</v>
      </c>
      <c r="AZ183" s="56">
        <f>+AZ184</f>
        <v>0</v>
      </c>
      <c r="BA183" s="55">
        <f t="shared" si="146"/>
        <v>0</v>
      </c>
      <c r="BB183" s="55">
        <f t="shared" si="146"/>
        <v>0</v>
      </c>
      <c r="BC183" s="55">
        <f t="shared" si="146"/>
        <v>0</v>
      </c>
      <c r="BD183" s="55">
        <f t="shared" si="146"/>
        <v>0</v>
      </c>
      <c r="BE183" s="55">
        <f t="shared" si="146"/>
        <v>0</v>
      </c>
      <c r="BF183" s="55">
        <f t="shared" si="146"/>
        <v>0</v>
      </c>
      <c r="BG183" s="55">
        <f t="shared" si="146"/>
        <v>0</v>
      </c>
      <c r="BH183" s="55">
        <f t="shared" si="146"/>
        <v>0</v>
      </c>
      <c r="BI183" s="55">
        <f t="shared" si="146"/>
        <v>0</v>
      </c>
      <c r="BJ183" s="57">
        <f t="shared" si="146"/>
        <v>0</v>
      </c>
      <c r="BK183" s="42">
        <f t="shared" si="118"/>
        <v>0</v>
      </c>
      <c r="BL183" s="42">
        <f t="shared" si="114"/>
        <v>0</v>
      </c>
    </row>
    <row r="184" spans="1:64" s="43" customFormat="1" ht="45" x14ac:dyDescent="0.25">
      <c r="A184" s="60" t="s">
        <v>1066</v>
      </c>
      <c r="B184" s="45">
        <f t="shared" ref="B184:BJ184" si="147">SUM(B185:B185)</f>
        <v>0</v>
      </c>
      <c r="C184" s="45">
        <f t="shared" si="147"/>
        <v>0</v>
      </c>
      <c r="D184" s="45">
        <f t="shared" si="147"/>
        <v>0</v>
      </c>
      <c r="E184" s="45">
        <f t="shared" si="147"/>
        <v>0</v>
      </c>
      <c r="F184" s="45">
        <f t="shared" si="147"/>
        <v>0</v>
      </c>
      <c r="G184" s="45">
        <f t="shared" si="147"/>
        <v>0</v>
      </c>
      <c r="H184" s="45">
        <f t="shared" si="147"/>
        <v>0</v>
      </c>
      <c r="I184" s="45">
        <f t="shared" si="147"/>
        <v>0</v>
      </c>
      <c r="J184" s="45">
        <f t="shared" si="147"/>
        <v>0</v>
      </c>
      <c r="K184" s="112">
        <f t="shared" si="147"/>
        <v>0</v>
      </c>
      <c r="L184" s="112">
        <f t="shared" si="147"/>
        <v>0</v>
      </c>
      <c r="M184" s="112">
        <f t="shared" si="147"/>
        <v>0</v>
      </c>
      <c r="N184" s="112">
        <f t="shared" si="147"/>
        <v>0</v>
      </c>
      <c r="O184" s="112">
        <f t="shared" si="147"/>
        <v>0</v>
      </c>
      <c r="P184" s="112">
        <f t="shared" si="147"/>
        <v>0</v>
      </c>
      <c r="Q184" s="112">
        <f t="shared" si="147"/>
        <v>0</v>
      </c>
      <c r="R184" s="112">
        <f t="shared" si="147"/>
        <v>0</v>
      </c>
      <c r="S184" s="45">
        <f t="shared" si="147"/>
        <v>0</v>
      </c>
      <c r="T184" s="45">
        <f t="shared" si="147"/>
        <v>0</v>
      </c>
      <c r="U184" s="112">
        <f t="shared" si="147"/>
        <v>0</v>
      </c>
      <c r="V184" s="75">
        <f t="shared" si="147"/>
        <v>0</v>
      </c>
      <c r="W184" s="46">
        <f t="shared" si="147"/>
        <v>0</v>
      </c>
      <c r="X184" s="53">
        <f t="shared" si="147"/>
        <v>0</v>
      </c>
      <c r="Y184" s="53">
        <f t="shared" si="147"/>
        <v>0</v>
      </c>
      <c r="Z184" s="53">
        <f t="shared" si="147"/>
        <v>0</v>
      </c>
      <c r="AA184" s="53">
        <f t="shared" si="147"/>
        <v>0</v>
      </c>
      <c r="AB184" s="53">
        <f t="shared" si="147"/>
        <v>0</v>
      </c>
      <c r="AC184" s="53">
        <f t="shared" si="147"/>
        <v>0</v>
      </c>
      <c r="AD184" s="53">
        <f t="shared" si="147"/>
        <v>0</v>
      </c>
      <c r="AE184" s="53">
        <f t="shared" si="147"/>
        <v>0</v>
      </c>
      <c r="AF184" s="53">
        <f t="shared" si="147"/>
        <v>0</v>
      </c>
      <c r="AG184" s="53">
        <f t="shared" si="147"/>
        <v>0</v>
      </c>
      <c r="AH184" s="53">
        <f t="shared" si="147"/>
        <v>0</v>
      </c>
      <c r="AI184" s="54">
        <f t="shared" si="147"/>
        <v>0</v>
      </c>
      <c r="AJ184" s="55">
        <f t="shared" si="147"/>
        <v>0</v>
      </c>
      <c r="AK184" s="55">
        <f t="shared" si="147"/>
        <v>0</v>
      </c>
      <c r="AL184" s="55">
        <f t="shared" si="147"/>
        <v>0</v>
      </c>
      <c r="AM184" s="55">
        <f t="shared" si="147"/>
        <v>0</v>
      </c>
      <c r="AN184" s="55">
        <f t="shared" si="147"/>
        <v>0</v>
      </c>
      <c r="AO184" s="55">
        <f t="shared" si="147"/>
        <v>0</v>
      </c>
      <c r="AP184" s="55">
        <f t="shared" si="147"/>
        <v>0</v>
      </c>
      <c r="AQ184" s="55">
        <f t="shared" si="147"/>
        <v>0</v>
      </c>
      <c r="AR184" s="55">
        <f t="shared" si="147"/>
        <v>0</v>
      </c>
      <c r="AS184" s="55">
        <f t="shared" si="147"/>
        <v>0</v>
      </c>
      <c r="AT184" s="55">
        <f t="shared" si="147"/>
        <v>0</v>
      </c>
      <c r="AU184" s="55">
        <f t="shared" si="147"/>
        <v>0</v>
      </c>
      <c r="AV184" s="55">
        <f t="shared" si="147"/>
        <v>0</v>
      </c>
      <c r="AW184" s="55">
        <f t="shared" si="147"/>
        <v>0</v>
      </c>
      <c r="AX184" s="55">
        <f t="shared" si="147"/>
        <v>0</v>
      </c>
      <c r="AY184" s="55">
        <f t="shared" si="147"/>
        <v>0</v>
      </c>
      <c r="AZ184" s="56">
        <f t="shared" si="147"/>
        <v>0</v>
      </c>
      <c r="BA184" s="55">
        <f t="shared" si="147"/>
        <v>0</v>
      </c>
      <c r="BB184" s="55">
        <f t="shared" si="147"/>
        <v>0</v>
      </c>
      <c r="BC184" s="55">
        <f t="shared" si="147"/>
        <v>0</v>
      </c>
      <c r="BD184" s="55">
        <f t="shared" si="147"/>
        <v>0</v>
      </c>
      <c r="BE184" s="55">
        <f t="shared" si="147"/>
        <v>0</v>
      </c>
      <c r="BF184" s="55">
        <f t="shared" si="147"/>
        <v>0</v>
      </c>
      <c r="BG184" s="55">
        <f t="shared" si="147"/>
        <v>0</v>
      </c>
      <c r="BH184" s="55">
        <f t="shared" si="147"/>
        <v>0</v>
      </c>
      <c r="BI184" s="55">
        <f t="shared" si="147"/>
        <v>0</v>
      </c>
      <c r="BJ184" s="57">
        <f t="shared" si="147"/>
        <v>0</v>
      </c>
      <c r="BK184" s="42">
        <f t="shared" si="118"/>
        <v>0</v>
      </c>
      <c r="BL184" s="42">
        <f t="shared" si="114"/>
        <v>0</v>
      </c>
    </row>
    <row r="185" spans="1:64" s="70" customFormat="1" hidden="1" x14ac:dyDescent="0.25">
      <c r="A185" s="61" t="s">
        <v>914</v>
      </c>
      <c r="B185" s="62">
        <v>0</v>
      </c>
      <c r="C185" s="62">
        <v>0</v>
      </c>
      <c r="D185" s="62">
        <v>0</v>
      </c>
      <c r="E185" s="62">
        <v>0</v>
      </c>
      <c r="F185" s="62">
        <v>0</v>
      </c>
      <c r="G185" s="62">
        <v>0</v>
      </c>
      <c r="H185" s="62">
        <v>0</v>
      </c>
      <c r="I185" s="62">
        <v>0</v>
      </c>
      <c r="J185" s="62">
        <v>0</v>
      </c>
      <c r="K185" s="62">
        <v>0</v>
      </c>
      <c r="L185" s="62">
        <v>0</v>
      </c>
      <c r="M185" s="62">
        <v>0</v>
      </c>
      <c r="N185" s="62">
        <v>0</v>
      </c>
      <c r="O185" s="62">
        <v>0</v>
      </c>
      <c r="P185" s="62">
        <v>0</v>
      </c>
      <c r="Q185" s="62">
        <v>0</v>
      </c>
      <c r="R185" s="62">
        <v>0</v>
      </c>
      <c r="S185" s="62">
        <v>0</v>
      </c>
      <c r="T185" s="62">
        <v>0</v>
      </c>
      <c r="U185" s="62">
        <v>0</v>
      </c>
      <c r="V185" s="118">
        <v>0</v>
      </c>
      <c r="W185" s="63">
        <f>SUM(B185:V185)</f>
        <v>0</v>
      </c>
      <c r="X185" s="64"/>
      <c r="Y185" s="64"/>
      <c r="Z185" s="64"/>
      <c r="AA185" s="64"/>
      <c r="AB185" s="64"/>
      <c r="AC185" s="64"/>
      <c r="AD185" s="64"/>
      <c r="AE185" s="64"/>
      <c r="AF185" s="64"/>
      <c r="AG185" s="64"/>
      <c r="AH185" s="64"/>
      <c r="AI185" s="65">
        <f>SUM(X185:AH185)</f>
        <v>0</v>
      </c>
      <c r="AJ185" s="66"/>
      <c r="AK185" s="66"/>
      <c r="AL185" s="66"/>
      <c r="AM185" s="66"/>
      <c r="AN185" s="66"/>
      <c r="AO185" s="66"/>
      <c r="AP185" s="66"/>
      <c r="AQ185" s="66"/>
      <c r="AR185" s="66"/>
      <c r="AS185" s="66"/>
      <c r="AT185" s="66"/>
      <c r="AU185" s="66"/>
      <c r="AV185" s="66"/>
      <c r="AW185" s="66"/>
      <c r="AX185" s="66"/>
      <c r="AY185" s="66"/>
      <c r="AZ185" s="67"/>
      <c r="BA185" s="66"/>
      <c r="BB185" s="66"/>
      <c r="BC185" s="66"/>
      <c r="BD185" s="66"/>
      <c r="BE185" s="66"/>
      <c r="BF185" s="66"/>
      <c r="BG185" s="66"/>
      <c r="BH185" s="66"/>
      <c r="BI185" s="66"/>
      <c r="BJ185" s="68">
        <f>SUM(BA185:BI185)</f>
        <v>0</v>
      </c>
      <c r="BK185" s="69">
        <f t="shared" si="118"/>
        <v>0</v>
      </c>
      <c r="BL185" s="69">
        <f t="shared" si="114"/>
        <v>0</v>
      </c>
    </row>
    <row r="186" spans="1:64" s="43" customFormat="1" ht="30" x14ac:dyDescent="0.25">
      <c r="A186" s="58" t="s">
        <v>1067</v>
      </c>
      <c r="B186" s="45">
        <f t="shared" ref="B186:W187" si="148">+B187</f>
        <v>76000000</v>
      </c>
      <c r="C186" s="45">
        <f t="shared" si="148"/>
        <v>33000000</v>
      </c>
      <c r="D186" s="45">
        <f t="shared" si="148"/>
        <v>0</v>
      </c>
      <c r="E186" s="45">
        <f t="shared" si="148"/>
        <v>0</v>
      </c>
      <c r="F186" s="45">
        <f t="shared" si="148"/>
        <v>0</v>
      </c>
      <c r="G186" s="45">
        <f t="shared" si="148"/>
        <v>0</v>
      </c>
      <c r="H186" s="45">
        <f t="shared" si="148"/>
        <v>0</v>
      </c>
      <c r="I186" s="45">
        <f t="shared" si="148"/>
        <v>0</v>
      </c>
      <c r="J186" s="45">
        <f t="shared" si="148"/>
        <v>0</v>
      </c>
      <c r="K186" s="112">
        <f t="shared" si="148"/>
        <v>0</v>
      </c>
      <c r="L186" s="112">
        <f t="shared" si="148"/>
        <v>0</v>
      </c>
      <c r="M186" s="112">
        <f t="shared" si="148"/>
        <v>0</v>
      </c>
      <c r="N186" s="112">
        <f t="shared" si="148"/>
        <v>0</v>
      </c>
      <c r="O186" s="112">
        <f t="shared" si="148"/>
        <v>0</v>
      </c>
      <c r="P186" s="112">
        <f t="shared" si="148"/>
        <v>0</v>
      </c>
      <c r="Q186" s="112">
        <f t="shared" si="148"/>
        <v>0</v>
      </c>
      <c r="R186" s="112">
        <f t="shared" si="148"/>
        <v>0</v>
      </c>
      <c r="S186" s="45">
        <f t="shared" si="148"/>
        <v>0</v>
      </c>
      <c r="T186" s="45">
        <f t="shared" si="148"/>
        <v>0</v>
      </c>
      <c r="U186" s="112">
        <f t="shared" si="148"/>
        <v>0</v>
      </c>
      <c r="V186" s="75">
        <f t="shared" si="148"/>
        <v>0</v>
      </c>
      <c r="W186" s="46">
        <f t="shared" si="148"/>
        <v>109000000</v>
      </c>
      <c r="X186" s="53">
        <f t="shared" ref="X186:BJ187" si="149">+X187</f>
        <v>0</v>
      </c>
      <c r="Y186" s="53">
        <f t="shared" si="149"/>
        <v>0</v>
      </c>
      <c r="Z186" s="53">
        <f t="shared" si="149"/>
        <v>0</v>
      </c>
      <c r="AA186" s="53">
        <f t="shared" si="149"/>
        <v>0</v>
      </c>
      <c r="AB186" s="53">
        <f t="shared" si="149"/>
        <v>0</v>
      </c>
      <c r="AC186" s="53">
        <f t="shared" si="149"/>
        <v>0</v>
      </c>
      <c r="AD186" s="53">
        <f t="shared" si="149"/>
        <v>0</v>
      </c>
      <c r="AE186" s="53">
        <f t="shared" si="149"/>
        <v>0</v>
      </c>
      <c r="AF186" s="53">
        <f t="shared" si="149"/>
        <v>0</v>
      </c>
      <c r="AG186" s="53">
        <f t="shared" si="149"/>
        <v>0</v>
      </c>
      <c r="AH186" s="53">
        <f t="shared" si="149"/>
        <v>0</v>
      </c>
      <c r="AI186" s="54">
        <f t="shared" si="149"/>
        <v>0</v>
      </c>
      <c r="AJ186" s="55">
        <f t="shared" si="149"/>
        <v>0</v>
      </c>
      <c r="AK186" s="55">
        <f t="shared" si="149"/>
        <v>0</v>
      </c>
      <c r="AL186" s="55">
        <f t="shared" si="149"/>
        <v>4378836</v>
      </c>
      <c r="AM186" s="55">
        <f t="shared" si="149"/>
        <v>0</v>
      </c>
      <c r="AN186" s="55">
        <f t="shared" si="149"/>
        <v>0</v>
      </c>
      <c r="AO186" s="55">
        <f t="shared" si="149"/>
        <v>0</v>
      </c>
      <c r="AP186" s="55">
        <f t="shared" si="149"/>
        <v>0</v>
      </c>
      <c r="AQ186" s="55">
        <f t="shared" si="149"/>
        <v>0</v>
      </c>
      <c r="AR186" s="55">
        <f t="shared" si="149"/>
        <v>0</v>
      </c>
      <c r="AS186" s="55">
        <f t="shared" si="149"/>
        <v>0</v>
      </c>
      <c r="AT186" s="55">
        <f t="shared" si="149"/>
        <v>0</v>
      </c>
      <c r="AU186" s="55">
        <f t="shared" si="149"/>
        <v>0</v>
      </c>
      <c r="AV186" s="55">
        <f t="shared" si="149"/>
        <v>0</v>
      </c>
      <c r="AW186" s="55">
        <f t="shared" si="149"/>
        <v>0</v>
      </c>
      <c r="AX186" s="55">
        <f t="shared" si="149"/>
        <v>0</v>
      </c>
      <c r="AY186" s="55">
        <f t="shared" si="149"/>
        <v>0</v>
      </c>
      <c r="AZ186" s="56">
        <f t="shared" si="149"/>
        <v>4378836</v>
      </c>
      <c r="BA186" s="55">
        <f t="shared" si="149"/>
        <v>0</v>
      </c>
      <c r="BB186" s="55">
        <f t="shared" si="149"/>
        <v>0</v>
      </c>
      <c r="BC186" s="55">
        <f t="shared" si="149"/>
        <v>0</v>
      </c>
      <c r="BD186" s="55">
        <f t="shared" si="149"/>
        <v>0</v>
      </c>
      <c r="BE186" s="55">
        <f t="shared" si="149"/>
        <v>0</v>
      </c>
      <c r="BF186" s="55">
        <f t="shared" si="149"/>
        <v>0</v>
      </c>
      <c r="BG186" s="55">
        <f t="shared" si="149"/>
        <v>0</v>
      </c>
      <c r="BH186" s="55">
        <f t="shared" si="149"/>
        <v>0</v>
      </c>
      <c r="BI186" s="55">
        <f t="shared" si="149"/>
        <v>0</v>
      </c>
      <c r="BJ186" s="57">
        <f t="shared" si="149"/>
        <v>0</v>
      </c>
      <c r="BK186" s="42">
        <f t="shared" si="118"/>
        <v>4378836</v>
      </c>
      <c r="BL186" s="42">
        <f t="shared" si="114"/>
        <v>113378836</v>
      </c>
    </row>
    <row r="187" spans="1:64" s="43" customFormat="1" ht="30" x14ac:dyDescent="0.25">
      <c r="A187" s="59" t="s">
        <v>1068</v>
      </c>
      <c r="B187" s="45">
        <f t="shared" si="148"/>
        <v>76000000</v>
      </c>
      <c r="C187" s="45">
        <f t="shared" si="148"/>
        <v>33000000</v>
      </c>
      <c r="D187" s="45">
        <f t="shared" si="148"/>
        <v>0</v>
      </c>
      <c r="E187" s="45">
        <f t="shared" si="148"/>
        <v>0</v>
      </c>
      <c r="F187" s="45">
        <f t="shared" si="148"/>
        <v>0</v>
      </c>
      <c r="G187" s="45">
        <f t="shared" si="148"/>
        <v>0</v>
      </c>
      <c r="H187" s="45">
        <f t="shared" si="148"/>
        <v>0</v>
      </c>
      <c r="I187" s="45">
        <f t="shared" si="148"/>
        <v>0</v>
      </c>
      <c r="J187" s="45">
        <f t="shared" si="148"/>
        <v>0</v>
      </c>
      <c r="K187" s="112">
        <f t="shared" si="148"/>
        <v>0</v>
      </c>
      <c r="L187" s="112">
        <f t="shared" si="148"/>
        <v>0</v>
      </c>
      <c r="M187" s="112">
        <f t="shared" si="148"/>
        <v>0</v>
      </c>
      <c r="N187" s="112">
        <f t="shared" si="148"/>
        <v>0</v>
      </c>
      <c r="O187" s="112">
        <f t="shared" si="148"/>
        <v>0</v>
      </c>
      <c r="P187" s="112">
        <f t="shared" si="148"/>
        <v>0</v>
      </c>
      <c r="Q187" s="112">
        <f t="shared" si="148"/>
        <v>0</v>
      </c>
      <c r="R187" s="112">
        <f t="shared" si="148"/>
        <v>0</v>
      </c>
      <c r="S187" s="45">
        <f t="shared" si="148"/>
        <v>0</v>
      </c>
      <c r="T187" s="45">
        <f t="shared" si="148"/>
        <v>0</v>
      </c>
      <c r="U187" s="112">
        <f t="shared" si="148"/>
        <v>0</v>
      </c>
      <c r="V187" s="75">
        <f t="shared" si="148"/>
        <v>0</v>
      </c>
      <c r="W187" s="46">
        <f t="shared" si="148"/>
        <v>109000000</v>
      </c>
      <c r="X187" s="53">
        <f t="shared" si="149"/>
        <v>0</v>
      </c>
      <c r="Y187" s="53">
        <f t="shared" si="149"/>
        <v>0</v>
      </c>
      <c r="Z187" s="53">
        <f t="shared" si="149"/>
        <v>0</v>
      </c>
      <c r="AA187" s="53">
        <f t="shared" si="149"/>
        <v>0</v>
      </c>
      <c r="AB187" s="53">
        <f t="shared" si="149"/>
        <v>0</v>
      </c>
      <c r="AC187" s="53">
        <f t="shared" si="149"/>
        <v>0</v>
      </c>
      <c r="AD187" s="53">
        <f t="shared" si="149"/>
        <v>0</v>
      </c>
      <c r="AE187" s="53">
        <f t="shared" si="149"/>
        <v>0</v>
      </c>
      <c r="AF187" s="53">
        <f t="shared" si="149"/>
        <v>0</v>
      </c>
      <c r="AG187" s="53">
        <f t="shared" si="149"/>
        <v>0</v>
      </c>
      <c r="AH187" s="53">
        <f t="shared" si="149"/>
        <v>0</v>
      </c>
      <c r="AI187" s="54">
        <f t="shared" si="149"/>
        <v>0</v>
      </c>
      <c r="AJ187" s="55">
        <f t="shared" si="149"/>
        <v>0</v>
      </c>
      <c r="AK187" s="55">
        <f t="shared" si="149"/>
        <v>0</v>
      </c>
      <c r="AL187" s="55">
        <f t="shared" si="149"/>
        <v>4378836</v>
      </c>
      <c r="AM187" s="55">
        <f t="shared" si="149"/>
        <v>0</v>
      </c>
      <c r="AN187" s="55">
        <f t="shared" si="149"/>
        <v>0</v>
      </c>
      <c r="AO187" s="55">
        <f t="shared" si="149"/>
        <v>0</v>
      </c>
      <c r="AP187" s="55">
        <f t="shared" si="149"/>
        <v>0</v>
      </c>
      <c r="AQ187" s="55">
        <f t="shared" si="149"/>
        <v>0</v>
      </c>
      <c r="AR187" s="55">
        <f t="shared" si="149"/>
        <v>0</v>
      </c>
      <c r="AS187" s="55">
        <f t="shared" si="149"/>
        <v>0</v>
      </c>
      <c r="AT187" s="55">
        <f t="shared" si="149"/>
        <v>0</v>
      </c>
      <c r="AU187" s="55">
        <f t="shared" si="149"/>
        <v>0</v>
      </c>
      <c r="AV187" s="55">
        <f t="shared" si="149"/>
        <v>0</v>
      </c>
      <c r="AW187" s="55">
        <f t="shared" si="149"/>
        <v>0</v>
      </c>
      <c r="AX187" s="55">
        <f t="shared" si="149"/>
        <v>0</v>
      </c>
      <c r="AY187" s="55">
        <f t="shared" si="149"/>
        <v>0</v>
      </c>
      <c r="AZ187" s="56">
        <f t="shared" si="149"/>
        <v>4378836</v>
      </c>
      <c r="BA187" s="55">
        <f t="shared" si="149"/>
        <v>0</v>
      </c>
      <c r="BB187" s="55">
        <f t="shared" si="149"/>
        <v>0</v>
      </c>
      <c r="BC187" s="55">
        <f t="shared" si="149"/>
        <v>0</v>
      </c>
      <c r="BD187" s="55">
        <f t="shared" si="149"/>
        <v>0</v>
      </c>
      <c r="BE187" s="55">
        <f t="shared" si="149"/>
        <v>0</v>
      </c>
      <c r="BF187" s="55">
        <f t="shared" si="149"/>
        <v>0</v>
      </c>
      <c r="BG187" s="55">
        <f t="shared" si="149"/>
        <v>0</v>
      </c>
      <c r="BH187" s="55">
        <f t="shared" si="149"/>
        <v>0</v>
      </c>
      <c r="BI187" s="55">
        <f t="shared" si="149"/>
        <v>0</v>
      </c>
      <c r="BJ187" s="57">
        <f t="shared" si="149"/>
        <v>0</v>
      </c>
      <c r="BK187" s="42">
        <f t="shared" si="118"/>
        <v>4378836</v>
      </c>
      <c r="BL187" s="42">
        <f t="shared" si="114"/>
        <v>113378836</v>
      </c>
    </row>
    <row r="188" spans="1:64" s="43" customFormat="1" ht="30" x14ac:dyDescent="0.25">
      <c r="A188" s="72" t="s">
        <v>1069</v>
      </c>
      <c r="B188" s="45">
        <f t="shared" ref="B188:BJ188" si="150">SUM(B189:B191)</f>
        <v>76000000</v>
      </c>
      <c r="C188" s="45">
        <f t="shared" si="150"/>
        <v>33000000</v>
      </c>
      <c r="D188" s="45">
        <f t="shared" si="150"/>
        <v>0</v>
      </c>
      <c r="E188" s="45">
        <f t="shared" si="150"/>
        <v>0</v>
      </c>
      <c r="F188" s="45">
        <f t="shared" si="150"/>
        <v>0</v>
      </c>
      <c r="G188" s="45">
        <f t="shared" si="150"/>
        <v>0</v>
      </c>
      <c r="H188" s="45">
        <f t="shared" si="150"/>
        <v>0</v>
      </c>
      <c r="I188" s="45">
        <f t="shared" si="150"/>
        <v>0</v>
      </c>
      <c r="J188" s="45">
        <f t="shared" si="150"/>
        <v>0</v>
      </c>
      <c r="K188" s="112">
        <f t="shared" si="150"/>
        <v>0</v>
      </c>
      <c r="L188" s="112">
        <f t="shared" si="150"/>
        <v>0</v>
      </c>
      <c r="M188" s="112">
        <f t="shared" si="150"/>
        <v>0</v>
      </c>
      <c r="N188" s="112">
        <f t="shared" si="150"/>
        <v>0</v>
      </c>
      <c r="O188" s="112">
        <f t="shared" si="150"/>
        <v>0</v>
      </c>
      <c r="P188" s="112">
        <f t="shared" si="150"/>
        <v>0</v>
      </c>
      <c r="Q188" s="112">
        <f t="shared" si="150"/>
        <v>0</v>
      </c>
      <c r="R188" s="112">
        <f t="shared" si="150"/>
        <v>0</v>
      </c>
      <c r="S188" s="45">
        <f t="shared" si="150"/>
        <v>0</v>
      </c>
      <c r="T188" s="45">
        <f t="shared" si="150"/>
        <v>0</v>
      </c>
      <c r="U188" s="112">
        <f t="shared" si="150"/>
        <v>0</v>
      </c>
      <c r="V188" s="75">
        <f t="shared" si="150"/>
        <v>0</v>
      </c>
      <c r="W188" s="46">
        <f t="shared" si="150"/>
        <v>109000000</v>
      </c>
      <c r="X188" s="53">
        <f t="shared" si="150"/>
        <v>0</v>
      </c>
      <c r="Y188" s="53">
        <f t="shared" si="150"/>
        <v>0</v>
      </c>
      <c r="Z188" s="53">
        <f t="shared" si="150"/>
        <v>0</v>
      </c>
      <c r="AA188" s="53">
        <f t="shared" si="150"/>
        <v>0</v>
      </c>
      <c r="AB188" s="53">
        <f t="shared" si="150"/>
        <v>0</v>
      </c>
      <c r="AC188" s="53">
        <f t="shared" si="150"/>
        <v>0</v>
      </c>
      <c r="AD188" s="53">
        <f t="shared" si="150"/>
        <v>0</v>
      </c>
      <c r="AE188" s="53">
        <f t="shared" si="150"/>
        <v>0</v>
      </c>
      <c r="AF188" s="53">
        <f t="shared" si="150"/>
        <v>0</v>
      </c>
      <c r="AG188" s="53">
        <f t="shared" si="150"/>
        <v>0</v>
      </c>
      <c r="AH188" s="53">
        <f t="shared" si="150"/>
        <v>0</v>
      </c>
      <c r="AI188" s="54">
        <f t="shared" si="150"/>
        <v>0</v>
      </c>
      <c r="AJ188" s="55">
        <f t="shared" si="150"/>
        <v>0</v>
      </c>
      <c r="AK188" s="55">
        <f t="shared" si="150"/>
        <v>0</v>
      </c>
      <c r="AL188" s="55">
        <f t="shared" si="150"/>
        <v>4378836</v>
      </c>
      <c r="AM188" s="55">
        <f t="shared" si="150"/>
        <v>0</v>
      </c>
      <c r="AN188" s="55">
        <f t="shared" si="150"/>
        <v>0</v>
      </c>
      <c r="AO188" s="55">
        <f t="shared" si="150"/>
        <v>0</v>
      </c>
      <c r="AP188" s="55">
        <f t="shared" si="150"/>
        <v>0</v>
      </c>
      <c r="AQ188" s="55">
        <f t="shared" si="150"/>
        <v>0</v>
      </c>
      <c r="AR188" s="55">
        <f t="shared" si="150"/>
        <v>0</v>
      </c>
      <c r="AS188" s="55">
        <f t="shared" si="150"/>
        <v>0</v>
      </c>
      <c r="AT188" s="55">
        <f t="shared" si="150"/>
        <v>0</v>
      </c>
      <c r="AU188" s="55">
        <f t="shared" si="150"/>
        <v>0</v>
      </c>
      <c r="AV188" s="55">
        <f t="shared" si="150"/>
        <v>0</v>
      </c>
      <c r="AW188" s="55">
        <f t="shared" si="150"/>
        <v>0</v>
      </c>
      <c r="AX188" s="55">
        <f t="shared" si="150"/>
        <v>0</v>
      </c>
      <c r="AY188" s="55">
        <f t="shared" si="150"/>
        <v>0</v>
      </c>
      <c r="AZ188" s="56">
        <f t="shared" si="150"/>
        <v>4378836</v>
      </c>
      <c r="BA188" s="55">
        <f t="shared" si="150"/>
        <v>0</v>
      </c>
      <c r="BB188" s="55">
        <f t="shared" si="150"/>
        <v>0</v>
      </c>
      <c r="BC188" s="55">
        <f t="shared" si="150"/>
        <v>0</v>
      </c>
      <c r="BD188" s="55">
        <f t="shared" si="150"/>
        <v>0</v>
      </c>
      <c r="BE188" s="55">
        <f t="shared" si="150"/>
        <v>0</v>
      </c>
      <c r="BF188" s="55">
        <f t="shared" si="150"/>
        <v>0</v>
      </c>
      <c r="BG188" s="55">
        <f t="shared" si="150"/>
        <v>0</v>
      </c>
      <c r="BH188" s="55">
        <f t="shared" si="150"/>
        <v>0</v>
      </c>
      <c r="BI188" s="55">
        <f t="shared" si="150"/>
        <v>0</v>
      </c>
      <c r="BJ188" s="57">
        <f t="shared" si="150"/>
        <v>0</v>
      </c>
      <c r="BK188" s="42">
        <f t="shared" si="118"/>
        <v>4378836</v>
      </c>
      <c r="BL188" s="42">
        <f t="shared" si="114"/>
        <v>113378836</v>
      </c>
    </row>
    <row r="189" spans="1:64" s="70" customFormat="1" ht="30" hidden="1" x14ac:dyDescent="0.25">
      <c r="A189" s="61" t="s">
        <v>1070</v>
      </c>
      <c r="B189" s="62">
        <v>26000000</v>
      </c>
      <c r="C189" s="62">
        <v>33000000</v>
      </c>
      <c r="D189" s="62">
        <v>0</v>
      </c>
      <c r="E189" s="62">
        <v>0</v>
      </c>
      <c r="F189" s="62">
        <v>0</v>
      </c>
      <c r="G189" s="62">
        <v>0</v>
      </c>
      <c r="H189" s="62">
        <v>0</v>
      </c>
      <c r="I189" s="62">
        <v>0</v>
      </c>
      <c r="J189" s="62">
        <v>0</v>
      </c>
      <c r="K189" s="62">
        <v>0</v>
      </c>
      <c r="L189" s="62">
        <v>0</v>
      </c>
      <c r="M189" s="62">
        <v>0</v>
      </c>
      <c r="N189" s="62">
        <v>0</v>
      </c>
      <c r="O189" s="62">
        <v>0</v>
      </c>
      <c r="P189" s="62">
        <v>0</v>
      </c>
      <c r="Q189" s="62">
        <v>0</v>
      </c>
      <c r="R189" s="62"/>
      <c r="S189" s="62">
        <v>0</v>
      </c>
      <c r="T189" s="62">
        <v>0</v>
      </c>
      <c r="U189" s="62">
        <v>0</v>
      </c>
      <c r="V189" s="118">
        <v>0</v>
      </c>
      <c r="W189" s="63">
        <f>SUM(B189:V189)</f>
        <v>59000000</v>
      </c>
      <c r="X189" s="64"/>
      <c r="Y189" s="64"/>
      <c r="Z189" s="64"/>
      <c r="AA189" s="64"/>
      <c r="AB189" s="64"/>
      <c r="AC189" s="64"/>
      <c r="AD189" s="64"/>
      <c r="AE189" s="64"/>
      <c r="AF189" s="64"/>
      <c r="AG189" s="64"/>
      <c r="AH189" s="64"/>
      <c r="AI189" s="65">
        <f>SUM(X189:AH189)</f>
        <v>0</v>
      </c>
      <c r="AJ189" s="66"/>
      <c r="AK189" s="66"/>
      <c r="AL189" s="66">
        <v>4378836</v>
      </c>
      <c r="AM189" s="66"/>
      <c r="AN189" s="66"/>
      <c r="AO189" s="66"/>
      <c r="AP189" s="66"/>
      <c r="AQ189" s="66"/>
      <c r="AR189" s="66"/>
      <c r="AS189" s="66"/>
      <c r="AT189" s="66"/>
      <c r="AU189" s="66"/>
      <c r="AV189" s="66"/>
      <c r="AW189" s="66"/>
      <c r="AX189" s="66"/>
      <c r="AY189" s="66"/>
      <c r="AZ189" s="67">
        <f>SUM(AJ189:AY189)</f>
        <v>4378836</v>
      </c>
      <c r="BA189" s="66"/>
      <c r="BB189" s="66"/>
      <c r="BC189" s="66"/>
      <c r="BD189" s="66"/>
      <c r="BE189" s="66"/>
      <c r="BF189" s="66"/>
      <c r="BG189" s="66"/>
      <c r="BH189" s="66"/>
      <c r="BI189" s="66"/>
      <c r="BJ189" s="68">
        <f>SUM(BA189:BI189)</f>
        <v>0</v>
      </c>
      <c r="BK189" s="69">
        <f t="shared" si="118"/>
        <v>4378836</v>
      </c>
      <c r="BL189" s="69">
        <f t="shared" si="114"/>
        <v>63378836</v>
      </c>
    </row>
    <row r="190" spans="1:64" s="70" customFormat="1" hidden="1" x14ac:dyDescent="0.25">
      <c r="A190" s="61" t="s">
        <v>1071</v>
      </c>
      <c r="B190" s="62">
        <v>30000000</v>
      </c>
      <c r="C190" s="62">
        <v>0</v>
      </c>
      <c r="D190" s="62">
        <v>0</v>
      </c>
      <c r="E190" s="62">
        <v>0</v>
      </c>
      <c r="F190" s="62">
        <v>0</v>
      </c>
      <c r="G190" s="62">
        <v>0</v>
      </c>
      <c r="H190" s="62">
        <v>0</v>
      </c>
      <c r="I190" s="62">
        <v>0</v>
      </c>
      <c r="J190" s="62">
        <v>0</v>
      </c>
      <c r="K190" s="62">
        <v>0</v>
      </c>
      <c r="L190" s="62">
        <v>0</v>
      </c>
      <c r="M190" s="62">
        <v>0</v>
      </c>
      <c r="N190" s="62">
        <v>0</v>
      </c>
      <c r="O190" s="62">
        <v>0</v>
      </c>
      <c r="P190" s="62">
        <v>0</v>
      </c>
      <c r="Q190" s="62">
        <v>0</v>
      </c>
      <c r="R190" s="62"/>
      <c r="S190" s="62">
        <v>0</v>
      </c>
      <c r="T190" s="62">
        <v>0</v>
      </c>
      <c r="U190" s="62">
        <v>0</v>
      </c>
      <c r="V190" s="118">
        <v>0</v>
      </c>
      <c r="W190" s="63">
        <f>SUM(B190:V190)</f>
        <v>30000000</v>
      </c>
      <c r="X190" s="64"/>
      <c r="Y190" s="64"/>
      <c r="Z190" s="64"/>
      <c r="AA190" s="64"/>
      <c r="AB190" s="64"/>
      <c r="AC190" s="64"/>
      <c r="AD190" s="64"/>
      <c r="AE190" s="64"/>
      <c r="AF190" s="64"/>
      <c r="AG190" s="64"/>
      <c r="AH190" s="64"/>
      <c r="AI190" s="65">
        <f>SUM(X190:AH190)</f>
        <v>0</v>
      </c>
      <c r="AJ190" s="66"/>
      <c r="AK190" s="66"/>
      <c r="AL190" s="66"/>
      <c r="AM190" s="66"/>
      <c r="AN190" s="66"/>
      <c r="AO190" s="66"/>
      <c r="AP190" s="66"/>
      <c r="AQ190" s="66"/>
      <c r="AR190" s="66"/>
      <c r="AS190" s="66"/>
      <c r="AT190" s="66"/>
      <c r="AU190" s="66"/>
      <c r="AV190" s="66"/>
      <c r="AW190" s="66"/>
      <c r="AX190" s="66"/>
      <c r="AY190" s="66"/>
      <c r="AZ190" s="67"/>
      <c r="BA190" s="66"/>
      <c r="BB190" s="66"/>
      <c r="BC190" s="66"/>
      <c r="BD190" s="66"/>
      <c r="BE190" s="66"/>
      <c r="BF190" s="66"/>
      <c r="BG190" s="66"/>
      <c r="BH190" s="66"/>
      <c r="BI190" s="66"/>
      <c r="BJ190" s="68">
        <f>SUM(BA190:BI190)</f>
        <v>0</v>
      </c>
      <c r="BK190" s="69">
        <f t="shared" si="118"/>
        <v>0</v>
      </c>
      <c r="BL190" s="69">
        <f t="shared" si="114"/>
        <v>30000000</v>
      </c>
    </row>
    <row r="191" spans="1:64" s="70" customFormat="1" ht="30" hidden="1" x14ac:dyDescent="0.25">
      <c r="A191" s="61" t="s">
        <v>1072</v>
      </c>
      <c r="B191" s="62">
        <v>20000000</v>
      </c>
      <c r="C191" s="62">
        <v>0</v>
      </c>
      <c r="D191" s="62">
        <v>0</v>
      </c>
      <c r="E191" s="62">
        <v>0</v>
      </c>
      <c r="F191" s="62">
        <v>0</v>
      </c>
      <c r="G191" s="62">
        <v>0</v>
      </c>
      <c r="H191" s="62">
        <v>0</v>
      </c>
      <c r="I191" s="62">
        <v>0</v>
      </c>
      <c r="J191" s="62">
        <v>0</v>
      </c>
      <c r="K191" s="62">
        <v>0</v>
      </c>
      <c r="L191" s="62">
        <v>0</v>
      </c>
      <c r="M191" s="62">
        <v>0</v>
      </c>
      <c r="N191" s="62">
        <v>0</v>
      </c>
      <c r="O191" s="62">
        <v>0</v>
      </c>
      <c r="P191" s="62">
        <v>0</v>
      </c>
      <c r="Q191" s="62">
        <v>0</v>
      </c>
      <c r="R191" s="62"/>
      <c r="S191" s="62">
        <v>0</v>
      </c>
      <c r="T191" s="62">
        <v>0</v>
      </c>
      <c r="U191" s="62">
        <v>0</v>
      </c>
      <c r="V191" s="118">
        <v>0</v>
      </c>
      <c r="W191" s="63">
        <f>SUM(B191:V191)</f>
        <v>20000000</v>
      </c>
      <c r="X191" s="64"/>
      <c r="Y191" s="64"/>
      <c r="Z191" s="64"/>
      <c r="AA191" s="64"/>
      <c r="AB191" s="64"/>
      <c r="AC191" s="64"/>
      <c r="AD191" s="64"/>
      <c r="AE191" s="64"/>
      <c r="AF191" s="64"/>
      <c r="AG191" s="64"/>
      <c r="AH191" s="64"/>
      <c r="AI191" s="65">
        <f>SUM(X191:AH191)</f>
        <v>0</v>
      </c>
      <c r="AJ191" s="66"/>
      <c r="AK191" s="66"/>
      <c r="AL191" s="66"/>
      <c r="AM191" s="66"/>
      <c r="AN191" s="66"/>
      <c r="AO191" s="66"/>
      <c r="AP191" s="66"/>
      <c r="AQ191" s="66"/>
      <c r="AR191" s="66"/>
      <c r="AS191" s="66"/>
      <c r="AT191" s="66"/>
      <c r="AU191" s="66"/>
      <c r="AV191" s="66"/>
      <c r="AW191" s="66"/>
      <c r="AX191" s="66"/>
      <c r="AY191" s="66"/>
      <c r="AZ191" s="67"/>
      <c r="BA191" s="66"/>
      <c r="BB191" s="66"/>
      <c r="BC191" s="66"/>
      <c r="BD191" s="66"/>
      <c r="BE191" s="66"/>
      <c r="BF191" s="66"/>
      <c r="BG191" s="66"/>
      <c r="BH191" s="66"/>
      <c r="BI191" s="66"/>
      <c r="BJ191" s="68">
        <f>SUM(BA191:BI191)</f>
        <v>0</v>
      </c>
      <c r="BK191" s="69">
        <f t="shared" si="118"/>
        <v>0</v>
      </c>
      <c r="BL191" s="69">
        <f t="shared" si="114"/>
        <v>20000000</v>
      </c>
    </row>
    <row r="192" spans="1:64" s="43" customFormat="1" x14ac:dyDescent="0.25">
      <c r="A192" s="58" t="s">
        <v>1073</v>
      </c>
      <c r="B192" s="45">
        <f t="shared" ref="B192:BJ193" si="151">+B193</f>
        <v>0</v>
      </c>
      <c r="C192" s="45">
        <f t="shared" si="151"/>
        <v>0</v>
      </c>
      <c r="D192" s="45">
        <f t="shared" si="151"/>
        <v>0</v>
      </c>
      <c r="E192" s="45">
        <f t="shared" si="151"/>
        <v>0</v>
      </c>
      <c r="F192" s="45">
        <f t="shared" si="151"/>
        <v>0</v>
      </c>
      <c r="G192" s="45">
        <f t="shared" si="151"/>
        <v>0</v>
      </c>
      <c r="H192" s="45">
        <f t="shared" si="151"/>
        <v>0</v>
      </c>
      <c r="I192" s="45">
        <f t="shared" si="151"/>
        <v>0</v>
      </c>
      <c r="J192" s="45">
        <f t="shared" si="151"/>
        <v>0</v>
      </c>
      <c r="K192" s="112">
        <f t="shared" si="151"/>
        <v>0</v>
      </c>
      <c r="L192" s="112">
        <f t="shared" si="151"/>
        <v>0</v>
      </c>
      <c r="M192" s="112">
        <f t="shared" si="151"/>
        <v>0</v>
      </c>
      <c r="N192" s="112">
        <f t="shared" si="151"/>
        <v>0</v>
      </c>
      <c r="O192" s="112">
        <f t="shared" si="151"/>
        <v>0</v>
      </c>
      <c r="P192" s="112">
        <f t="shared" si="151"/>
        <v>0</v>
      </c>
      <c r="Q192" s="112">
        <f t="shared" si="151"/>
        <v>0</v>
      </c>
      <c r="R192" s="112">
        <f t="shared" si="151"/>
        <v>100000000</v>
      </c>
      <c r="S192" s="45">
        <f t="shared" si="151"/>
        <v>0</v>
      </c>
      <c r="T192" s="45">
        <f t="shared" si="151"/>
        <v>0</v>
      </c>
      <c r="U192" s="112">
        <f t="shared" si="151"/>
        <v>0</v>
      </c>
      <c r="V192" s="75">
        <f t="shared" si="151"/>
        <v>0</v>
      </c>
      <c r="W192" s="46">
        <f t="shared" si="151"/>
        <v>100000000</v>
      </c>
      <c r="X192" s="53">
        <f t="shared" si="151"/>
        <v>0</v>
      </c>
      <c r="Y192" s="53">
        <f t="shared" si="151"/>
        <v>0</v>
      </c>
      <c r="Z192" s="53">
        <f t="shared" si="151"/>
        <v>0</v>
      </c>
      <c r="AA192" s="53">
        <f t="shared" si="151"/>
        <v>0</v>
      </c>
      <c r="AB192" s="53">
        <f t="shared" si="151"/>
        <v>0</v>
      </c>
      <c r="AC192" s="53">
        <f t="shared" si="151"/>
        <v>0</v>
      </c>
      <c r="AD192" s="53">
        <f t="shared" si="151"/>
        <v>0</v>
      </c>
      <c r="AE192" s="53">
        <f t="shared" si="151"/>
        <v>0</v>
      </c>
      <c r="AF192" s="53">
        <f t="shared" si="151"/>
        <v>0</v>
      </c>
      <c r="AG192" s="53">
        <f t="shared" si="151"/>
        <v>0</v>
      </c>
      <c r="AH192" s="53">
        <f t="shared" si="151"/>
        <v>0</v>
      </c>
      <c r="AI192" s="54">
        <f t="shared" si="151"/>
        <v>0</v>
      </c>
      <c r="AJ192" s="55">
        <f t="shared" si="151"/>
        <v>0</v>
      </c>
      <c r="AK192" s="55">
        <f t="shared" si="151"/>
        <v>0</v>
      </c>
      <c r="AL192" s="55">
        <f t="shared" si="151"/>
        <v>0</v>
      </c>
      <c r="AM192" s="55">
        <f t="shared" si="151"/>
        <v>0</v>
      </c>
      <c r="AN192" s="55">
        <f t="shared" si="151"/>
        <v>0</v>
      </c>
      <c r="AO192" s="55">
        <f t="shared" si="151"/>
        <v>0</v>
      </c>
      <c r="AP192" s="55">
        <f t="shared" si="151"/>
        <v>0</v>
      </c>
      <c r="AQ192" s="55">
        <f t="shared" si="151"/>
        <v>0</v>
      </c>
      <c r="AR192" s="55">
        <f t="shared" si="151"/>
        <v>0</v>
      </c>
      <c r="AS192" s="55">
        <f t="shared" si="151"/>
        <v>0</v>
      </c>
      <c r="AT192" s="55">
        <f t="shared" si="151"/>
        <v>0</v>
      </c>
      <c r="AU192" s="55">
        <f t="shared" si="151"/>
        <v>0</v>
      </c>
      <c r="AV192" s="55">
        <f t="shared" si="151"/>
        <v>0</v>
      </c>
      <c r="AW192" s="55">
        <f t="shared" si="151"/>
        <v>0</v>
      </c>
      <c r="AX192" s="55">
        <f t="shared" si="151"/>
        <v>0</v>
      </c>
      <c r="AY192" s="55">
        <f t="shared" si="151"/>
        <v>0</v>
      </c>
      <c r="AZ192" s="56">
        <f t="shared" si="151"/>
        <v>0</v>
      </c>
      <c r="BA192" s="55">
        <f t="shared" si="151"/>
        <v>0</v>
      </c>
      <c r="BB192" s="55">
        <f t="shared" si="151"/>
        <v>0</v>
      </c>
      <c r="BC192" s="55">
        <f t="shared" si="151"/>
        <v>0</v>
      </c>
      <c r="BD192" s="55">
        <f t="shared" si="151"/>
        <v>0</v>
      </c>
      <c r="BE192" s="55">
        <f t="shared" si="151"/>
        <v>0</v>
      </c>
      <c r="BF192" s="55">
        <f t="shared" si="151"/>
        <v>0</v>
      </c>
      <c r="BG192" s="55">
        <f t="shared" si="151"/>
        <v>0</v>
      </c>
      <c r="BH192" s="55">
        <f t="shared" si="151"/>
        <v>0</v>
      </c>
      <c r="BI192" s="55">
        <f t="shared" si="151"/>
        <v>0</v>
      </c>
      <c r="BJ192" s="57">
        <f t="shared" si="151"/>
        <v>0</v>
      </c>
      <c r="BK192" s="42">
        <f t="shared" si="118"/>
        <v>0</v>
      </c>
      <c r="BL192" s="42">
        <f t="shared" si="114"/>
        <v>100000000</v>
      </c>
    </row>
    <row r="193" spans="1:65" s="43" customFormat="1" x14ac:dyDescent="0.25">
      <c r="A193" s="59" t="s">
        <v>1074</v>
      </c>
      <c r="B193" s="45">
        <f t="shared" si="151"/>
        <v>0</v>
      </c>
      <c r="C193" s="45">
        <f t="shared" si="151"/>
        <v>0</v>
      </c>
      <c r="D193" s="45">
        <f t="shared" si="151"/>
        <v>0</v>
      </c>
      <c r="E193" s="45">
        <f t="shared" si="151"/>
        <v>0</v>
      </c>
      <c r="F193" s="45">
        <f t="shared" si="151"/>
        <v>0</v>
      </c>
      <c r="G193" s="45">
        <f t="shared" si="151"/>
        <v>0</v>
      </c>
      <c r="H193" s="45">
        <f t="shared" si="151"/>
        <v>0</v>
      </c>
      <c r="I193" s="45">
        <f t="shared" si="151"/>
        <v>0</v>
      </c>
      <c r="J193" s="45">
        <f t="shared" si="151"/>
        <v>0</v>
      </c>
      <c r="K193" s="112">
        <f t="shared" si="151"/>
        <v>0</v>
      </c>
      <c r="L193" s="112">
        <f t="shared" si="151"/>
        <v>0</v>
      </c>
      <c r="M193" s="112">
        <f t="shared" si="151"/>
        <v>0</v>
      </c>
      <c r="N193" s="112">
        <f t="shared" si="151"/>
        <v>0</v>
      </c>
      <c r="O193" s="112">
        <f t="shared" si="151"/>
        <v>0</v>
      </c>
      <c r="P193" s="112">
        <f t="shared" si="151"/>
        <v>0</v>
      </c>
      <c r="Q193" s="112">
        <f t="shared" si="151"/>
        <v>0</v>
      </c>
      <c r="R193" s="112">
        <f t="shared" si="151"/>
        <v>100000000</v>
      </c>
      <c r="S193" s="45">
        <f t="shared" si="151"/>
        <v>0</v>
      </c>
      <c r="T193" s="45">
        <f t="shared" si="151"/>
        <v>0</v>
      </c>
      <c r="U193" s="112">
        <f t="shared" si="151"/>
        <v>0</v>
      </c>
      <c r="V193" s="75">
        <f t="shared" si="151"/>
        <v>0</v>
      </c>
      <c r="W193" s="46">
        <f t="shared" si="151"/>
        <v>100000000</v>
      </c>
      <c r="X193" s="53">
        <f t="shared" si="151"/>
        <v>0</v>
      </c>
      <c r="Y193" s="53">
        <f t="shared" si="151"/>
        <v>0</v>
      </c>
      <c r="Z193" s="53">
        <f t="shared" si="151"/>
        <v>0</v>
      </c>
      <c r="AA193" s="53">
        <f t="shared" si="151"/>
        <v>0</v>
      </c>
      <c r="AB193" s="53">
        <f t="shared" si="151"/>
        <v>0</v>
      </c>
      <c r="AC193" s="53">
        <f t="shared" si="151"/>
        <v>0</v>
      </c>
      <c r="AD193" s="53">
        <f t="shared" si="151"/>
        <v>0</v>
      </c>
      <c r="AE193" s="53">
        <f t="shared" si="151"/>
        <v>0</v>
      </c>
      <c r="AF193" s="53">
        <f t="shared" si="151"/>
        <v>0</v>
      </c>
      <c r="AG193" s="53">
        <f t="shared" si="151"/>
        <v>0</v>
      </c>
      <c r="AH193" s="53">
        <f t="shared" si="151"/>
        <v>0</v>
      </c>
      <c r="AI193" s="54">
        <f t="shared" si="151"/>
        <v>0</v>
      </c>
      <c r="AJ193" s="55">
        <f t="shared" si="151"/>
        <v>0</v>
      </c>
      <c r="AK193" s="55">
        <f t="shared" si="151"/>
        <v>0</v>
      </c>
      <c r="AL193" s="55">
        <f t="shared" si="151"/>
        <v>0</v>
      </c>
      <c r="AM193" s="55">
        <f t="shared" si="151"/>
        <v>0</v>
      </c>
      <c r="AN193" s="55">
        <f t="shared" si="151"/>
        <v>0</v>
      </c>
      <c r="AO193" s="55">
        <f t="shared" si="151"/>
        <v>0</v>
      </c>
      <c r="AP193" s="55">
        <f t="shared" si="151"/>
        <v>0</v>
      </c>
      <c r="AQ193" s="55">
        <f t="shared" si="151"/>
        <v>0</v>
      </c>
      <c r="AR193" s="55">
        <f t="shared" si="151"/>
        <v>0</v>
      </c>
      <c r="AS193" s="55">
        <f t="shared" si="151"/>
        <v>0</v>
      </c>
      <c r="AT193" s="55">
        <f t="shared" si="151"/>
        <v>0</v>
      </c>
      <c r="AU193" s="55">
        <f t="shared" si="151"/>
        <v>0</v>
      </c>
      <c r="AV193" s="55">
        <f t="shared" si="151"/>
        <v>0</v>
      </c>
      <c r="AW193" s="55">
        <f t="shared" si="151"/>
        <v>0</v>
      </c>
      <c r="AX193" s="55">
        <f t="shared" si="151"/>
        <v>0</v>
      </c>
      <c r="AY193" s="55">
        <f t="shared" si="151"/>
        <v>0</v>
      </c>
      <c r="AZ193" s="56">
        <f t="shared" si="151"/>
        <v>0</v>
      </c>
      <c r="BA193" s="55">
        <f t="shared" si="151"/>
        <v>0</v>
      </c>
      <c r="BB193" s="55">
        <f t="shared" si="151"/>
        <v>0</v>
      </c>
      <c r="BC193" s="55">
        <f t="shared" si="151"/>
        <v>0</v>
      </c>
      <c r="BD193" s="55">
        <f t="shared" si="151"/>
        <v>0</v>
      </c>
      <c r="BE193" s="55">
        <f t="shared" si="151"/>
        <v>0</v>
      </c>
      <c r="BF193" s="55">
        <f t="shared" si="151"/>
        <v>0</v>
      </c>
      <c r="BG193" s="55">
        <f t="shared" si="151"/>
        <v>0</v>
      </c>
      <c r="BH193" s="55">
        <f t="shared" si="151"/>
        <v>0</v>
      </c>
      <c r="BI193" s="55">
        <f t="shared" si="151"/>
        <v>0</v>
      </c>
      <c r="BJ193" s="57">
        <f t="shared" si="151"/>
        <v>0</v>
      </c>
      <c r="BK193" s="42">
        <f t="shared" si="118"/>
        <v>0</v>
      </c>
      <c r="BL193" s="42">
        <f t="shared" si="114"/>
        <v>100000000</v>
      </c>
    </row>
    <row r="194" spans="1:65" s="43" customFormat="1" ht="30" x14ac:dyDescent="0.25">
      <c r="A194" s="60" t="s">
        <v>1075</v>
      </c>
      <c r="B194" s="45">
        <f t="shared" ref="B194:BJ194" si="152">SUM(B195:B195)</f>
        <v>0</v>
      </c>
      <c r="C194" s="45">
        <f t="shared" si="152"/>
        <v>0</v>
      </c>
      <c r="D194" s="45">
        <f t="shared" si="152"/>
        <v>0</v>
      </c>
      <c r="E194" s="45">
        <f t="shared" si="152"/>
        <v>0</v>
      </c>
      <c r="F194" s="45">
        <f t="shared" si="152"/>
        <v>0</v>
      </c>
      <c r="G194" s="45">
        <f t="shared" si="152"/>
        <v>0</v>
      </c>
      <c r="H194" s="45">
        <f t="shared" si="152"/>
        <v>0</v>
      </c>
      <c r="I194" s="45">
        <f t="shared" si="152"/>
        <v>0</v>
      </c>
      <c r="J194" s="45">
        <f t="shared" si="152"/>
        <v>0</v>
      </c>
      <c r="K194" s="112">
        <f t="shared" si="152"/>
        <v>0</v>
      </c>
      <c r="L194" s="112">
        <f t="shared" si="152"/>
        <v>0</v>
      </c>
      <c r="M194" s="112">
        <f t="shared" si="152"/>
        <v>0</v>
      </c>
      <c r="N194" s="112">
        <f t="shared" si="152"/>
        <v>0</v>
      </c>
      <c r="O194" s="112">
        <f t="shared" si="152"/>
        <v>0</v>
      </c>
      <c r="P194" s="112">
        <f t="shared" si="152"/>
        <v>0</v>
      </c>
      <c r="Q194" s="112">
        <f t="shared" si="152"/>
        <v>0</v>
      </c>
      <c r="R194" s="112">
        <f t="shared" si="152"/>
        <v>100000000</v>
      </c>
      <c r="S194" s="45">
        <f t="shared" si="152"/>
        <v>0</v>
      </c>
      <c r="T194" s="45">
        <f t="shared" si="152"/>
        <v>0</v>
      </c>
      <c r="U194" s="112">
        <f t="shared" si="152"/>
        <v>0</v>
      </c>
      <c r="V194" s="75">
        <f t="shared" si="152"/>
        <v>0</v>
      </c>
      <c r="W194" s="46">
        <f t="shared" si="152"/>
        <v>100000000</v>
      </c>
      <c r="X194" s="53">
        <f t="shared" si="152"/>
        <v>0</v>
      </c>
      <c r="Y194" s="53">
        <f t="shared" si="152"/>
        <v>0</v>
      </c>
      <c r="Z194" s="53">
        <f t="shared" si="152"/>
        <v>0</v>
      </c>
      <c r="AA194" s="53">
        <f t="shared" si="152"/>
        <v>0</v>
      </c>
      <c r="AB194" s="53">
        <f t="shared" si="152"/>
        <v>0</v>
      </c>
      <c r="AC194" s="53">
        <f t="shared" si="152"/>
        <v>0</v>
      </c>
      <c r="AD194" s="53">
        <f t="shared" si="152"/>
        <v>0</v>
      </c>
      <c r="AE194" s="53">
        <f t="shared" si="152"/>
        <v>0</v>
      </c>
      <c r="AF194" s="53">
        <f t="shared" si="152"/>
        <v>0</v>
      </c>
      <c r="AG194" s="53">
        <f t="shared" si="152"/>
        <v>0</v>
      </c>
      <c r="AH194" s="53">
        <f t="shared" si="152"/>
        <v>0</v>
      </c>
      <c r="AI194" s="54">
        <f t="shared" si="152"/>
        <v>0</v>
      </c>
      <c r="AJ194" s="55">
        <f t="shared" si="152"/>
        <v>0</v>
      </c>
      <c r="AK194" s="55">
        <f t="shared" si="152"/>
        <v>0</v>
      </c>
      <c r="AL194" s="55">
        <f t="shared" si="152"/>
        <v>0</v>
      </c>
      <c r="AM194" s="55">
        <f t="shared" si="152"/>
        <v>0</v>
      </c>
      <c r="AN194" s="55">
        <f t="shared" si="152"/>
        <v>0</v>
      </c>
      <c r="AO194" s="55">
        <f t="shared" si="152"/>
        <v>0</v>
      </c>
      <c r="AP194" s="55">
        <f t="shared" si="152"/>
        <v>0</v>
      </c>
      <c r="AQ194" s="55">
        <f t="shared" si="152"/>
        <v>0</v>
      </c>
      <c r="AR194" s="55">
        <f t="shared" si="152"/>
        <v>0</v>
      </c>
      <c r="AS194" s="55">
        <f t="shared" si="152"/>
        <v>0</v>
      </c>
      <c r="AT194" s="55">
        <f t="shared" si="152"/>
        <v>0</v>
      </c>
      <c r="AU194" s="55">
        <f t="shared" si="152"/>
        <v>0</v>
      </c>
      <c r="AV194" s="55">
        <f t="shared" si="152"/>
        <v>0</v>
      </c>
      <c r="AW194" s="55">
        <f t="shared" si="152"/>
        <v>0</v>
      </c>
      <c r="AX194" s="55">
        <f t="shared" si="152"/>
        <v>0</v>
      </c>
      <c r="AY194" s="55">
        <f t="shared" si="152"/>
        <v>0</v>
      </c>
      <c r="AZ194" s="56">
        <f t="shared" si="152"/>
        <v>0</v>
      </c>
      <c r="BA194" s="55">
        <f t="shared" si="152"/>
        <v>0</v>
      </c>
      <c r="BB194" s="55">
        <f t="shared" si="152"/>
        <v>0</v>
      </c>
      <c r="BC194" s="55">
        <f t="shared" si="152"/>
        <v>0</v>
      </c>
      <c r="BD194" s="55">
        <f t="shared" si="152"/>
        <v>0</v>
      </c>
      <c r="BE194" s="55">
        <f t="shared" si="152"/>
        <v>0</v>
      </c>
      <c r="BF194" s="55">
        <f t="shared" si="152"/>
        <v>0</v>
      </c>
      <c r="BG194" s="55">
        <f t="shared" si="152"/>
        <v>0</v>
      </c>
      <c r="BH194" s="55">
        <f t="shared" si="152"/>
        <v>0</v>
      </c>
      <c r="BI194" s="55">
        <f t="shared" si="152"/>
        <v>0</v>
      </c>
      <c r="BJ194" s="57">
        <f t="shared" si="152"/>
        <v>0</v>
      </c>
      <c r="BK194" s="42">
        <f t="shared" si="118"/>
        <v>0</v>
      </c>
      <c r="BL194" s="42">
        <f t="shared" si="114"/>
        <v>100000000</v>
      </c>
    </row>
    <row r="195" spans="1:65" s="70" customFormat="1" ht="30" hidden="1" x14ac:dyDescent="0.25">
      <c r="A195" s="61" t="s">
        <v>1076</v>
      </c>
      <c r="B195" s="62">
        <v>0</v>
      </c>
      <c r="C195" s="62">
        <v>0</v>
      </c>
      <c r="D195" s="62">
        <v>0</v>
      </c>
      <c r="E195" s="62">
        <v>0</v>
      </c>
      <c r="F195" s="62">
        <v>0</v>
      </c>
      <c r="G195" s="62">
        <v>0</v>
      </c>
      <c r="H195" s="62">
        <v>0</v>
      </c>
      <c r="I195" s="62">
        <v>0</v>
      </c>
      <c r="J195" s="62">
        <v>0</v>
      </c>
      <c r="K195" s="62">
        <v>0</v>
      </c>
      <c r="L195" s="62">
        <v>0</v>
      </c>
      <c r="M195" s="62">
        <v>0</v>
      </c>
      <c r="N195" s="62">
        <v>0</v>
      </c>
      <c r="O195" s="62">
        <v>0</v>
      </c>
      <c r="P195" s="62">
        <v>0</v>
      </c>
      <c r="Q195" s="62">
        <v>0</v>
      </c>
      <c r="R195" s="62">
        <v>100000000</v>
      </c>
      <c r="S195" s="62">
        <v>0</v>
      </c>
      <c r="T195" s="62">
        <v>0</v>
      </c>
      <c r="U195" s="62">
        <v>0</v>
      </c>
      <c r="V195" s="118">
        <v>0</v>
      </c>
      <c r="W195" s="63">
        <f>SUM(B195:V195)</f>
        <v>100000000</v>
      </c>
      <c r="X195" s="64"/>
      <c r="Y195" s="64"/>
      <c r="Z195" s="64"/>
      <c r="AA195" s="64"/>
      <c r="AB195" s="64"/>
      <c r="AC195" s="64"/>
      <c r="AD195" s="64"/>
      <c r="AE195" s="64"/>
      <c r="AF195" s="64"/>
      <c r="AG195" s="64"/>
      <c r="AH195" s="64"/>
      <c r="AI195" s="65">
        <f>SUM(X195:AH195)</f>
        <v>0</v>
      </c>
      <c r="AJ195" s="66"/>
      <c r="AK195" s="66"/>
      <c r="AL195" s="66"/>
      <c r="AM195" s="66"/>
      <c r="AN195" s="66"/>
      <c r="AO195" s="66"/>
      <c r="AP195" s="66"/>
      <c r="AQ195" s="66"/>
      <c r="AR195" s="66"/>
      <c r="AS195" s="66"/>
      <c r="AT195" s="66"/>
      <c r="AU195" s="66"/>
      <c r="AV195" s="66"/>
      <c r="AW195" s="66"/>
      <c r="AX195" s="66"/>
      <c r="AY195" s="66"/>
      <c r="AZ195" s="67"/>
      <c r="BA195" s="66"/>
      <c r="BB195" s="66"/>
      <c r="BC195" s="66"/>
      <c r="BD195" s="66"/>
      <c r="BE195" s="66"/>
      <c r="BF195" s="66"/>
      <c r="BG195" s="66"/>
      <c r="BH195" s="66"/>
      <c r="BI195" s="66"/>
      <c r="BJ195" s="68">
        <f>SUM(BA195:BI195)</f>
        <v>0</v>
      </c>
      <c r="BK195" s="69">
        <f t="shared" si="118"/>
        <v>0</v>
      </c>
      <c r="BL195" s="69">
        <f t="shared" ref="BL195:BL202" si="153">+W195+AI195+AZ195+BJ195</f>
        <v>100000000</v>
      </c>
    </row>
    <row r="196" spans="1:65" s="43" customFormat="1" x14ac:dyDescent="0.25">
      <c r="A196" s="92" t="s">
        <v>1077</v>
      </c>
      <c r="B196" s="45">
        <f t="shared" ref="B196:BJ196" si="154">+B197</f>
        <v>0</v>
      </c>
      <c r="C196" s="45">
        <f t="shared" si="154"/>
        <v>0</v>
      </c>
      <c r="D196" s="45">
        <f t="shared" si="154"/>
        <v>0</v>
      </c>
      <c r="E196" s="45">
        <f t="shared" si="154"/>
        <v>0</v>
      </c>
      <c r="F196" s="45">
        <f t="shared" si="154"/>
        <v>0</v>
      </c>
      <c r="G196" s="45">
        <f t="shared" si="154"/>
        <v>0</v>
      </c>
      <c r="H196" s="45">
        <f t="shared" si="154"/>
        <v>0</v>
      </c>
      <c r="I196" s="45">
        <f t="shared" si="154"/>
        <v>0</v>
      </c>
      <c r="J196" s="45">
        <f t="shared" si="154"/>
        <v>0</v>
      </c>
      <c r="K196" s="112">
        <f t="shared" si="154"/>
        <v>0</v>
      </c>
      <c r="L196" s="112">
        <f t="shared" si="154"/>
        <v>0</v>
      </c>
      <c r="M196" s="112">
        <f t="shared" si="154"/>
        <v>0</v>
      </c>
      <c r="N196" s="112">
        <f t="shared" si="154"/>
        <v>0</v>
      </c>
      <c r="O196" s="112">
        <f t="shared" si="154"/>
        <v>0</v>
      </c>
      <c r="P196" s="112">
        <f t="shared" si="154"/>
        <v>0</v>
      </c>
      <c r="Q196" s="112">
        <f t="shared" si="154"/>
        <v>0</v>
      </c>
      <c r="R196" s="112">
        <f t="shared" si="154"/>
        <v>0</v>
      </c>
      <c r="S196" s="45">
        <f t="shared" si="154"/>
        <v>0</v>
      </c>
      <c r="T196" s="45">
        <f t="shared" si="154"/>
        <v>0</v>
      </c>
      <c r="U196" s="112">
        <f t="shared" si="154"/>
        <v>0</v>
      </c>
      <c r="V196" s="75">
        <f t="shared" si="154"/>
        <v>0</v>
      </c>
      <c r="W196" s="46">
        <f t="shared" si="154"/>
        <v>0</v>
      </c>
      <c r="X196" s="53">
        <f t="shared" si="154"/>
        <v>0</v>
      </c>
      <c r="Y196" s="53">
        <f t="shared" si="154"/>
        <v>0</v>
      </c>
      <c r="Z196" s="53">
        <f t="shared" si="154"/>
        <v>0</v>
      </c>
      <c r="AA196" s="53">
        <f t="shared" si="154"/>
        <v>0</v>
      </c>
      <c r="AB196" s="53">
        <f t="shared" si="154"/>
        <v>0</v>
      </c>
      <c r="AC196" s="53">
        <f t="shared" si="154"/>
        <v>0</v>
      </c>
      <c r="AD196" s="53">
        <f t="shared" si="154"/>
        <v>0</v>
      </c>
      <c r="AE196" s="53">
        <f t="shared" si="154"/>
        <v>0</v>
      </c>
      <c r="AF196" s="53">
        <f t="shared" si="154"/>
        <v>0</v>
      </c>
      <c r="AG196" s="53">
        <f t="shared" si="154"/>
        <v>0</v>
      </c>
      <c r="AH196" s="53">
        <f t="shared" si="154"/>
        <v>0</v>
      </c>
      <c r="AI196" s="54">
        <f t="shared" si="154"/>
        <v>0</v>
      </c>
      <c r="AJ196" s="55">
        <f t="shared" si="154"/>
        <v>0</v>
      </c>
      <c r="AK196" s="55">
        <f t="shared" si="154"/>
        <v>0</v>
      </c>
      <c r="AL196" s="55">
        <f t="shared" si="154"/>
        <v>0</v>
      </c>
      <c r="AM196" s="55">
        <f t="shared" si="154"/>
        <v>0</v>
      </c>
      <c r="AN196" s="55">
        <f t="shared" si="154"/>
        <v>0</v>
      </c>
      <c r="AO196" s="55">
        <f t="shared" si="154"/>
        <v>0</v>
      </c>
      <c r="AP196" s="55">
        <f t="shared" si="154"/>
        <v>0</v>
      </c>
      <c r="AQ196" s="55">
        <f t="shared" si="154"/>
        <v>0</v>
      </c>
      <c r="AR196" s="55">
        <f t="shared" si="154"/>
        <v>0</v>
      </c>
      <c r="AS196" s="55">
        <f t="shared" si="154"/>
        <v>0</v>
      </c>
      <c r="AT196" s="55">
        <f t="shared" si="154"/>
        <v>0</v>
      </c>
      <c r="AU196" s="55">
        <f t="shared" si="154"/>
        <v>0</v>
      </c>
      <c r="AV196" s="55">
        <f>+AV197</f>
        <v>0</v>
      </c>
      <c r="AW196" s="55">
        <f>+AW197</f>
        <v>0</v>
      </c>
      <c r="AX196" s="55">
        <f>+AX197</f>
        <v>0</v>
      </c>
      <c r="AY196" s="55">
        <f>+AY197</f>
        <v>0</v>
      </c>
      <c r="AZ196" s="56">
        <f>+AZ197</f>
        <v>0</v>
      </c>
      <c r="BA196" s="55">
        <f t="shared" si="154"/>
        <v>0</v>
      </c>
      <c r="BB196" s="55">
        <f t="shared" si="154"/>
        <v>0</v>
      </c>
      <c r="BC196" s="55">
        <f t="shared" si="154"/>
        <v>0</v>
      </c>
      <c r="BD196" s="55">
        <f t="shared" si="154"/>
        <v>0</v>
      </c>
      <c r="BE196" s="55">
        <f t="shared" si="154"/>
        <v>0</v>
      </c>
      <c r="BF196" s="55">
        <f t="shared" si="154"/>
        <v>0</v>
      </c>
      <c r="BG196" s="55">
        <f t="shared" si="154"/>
        <v>0</v>
      </c>
      <c r="BH196" s="55">
        <f t="shared" si="154"/>
        <v>0</v>
      </c>
      <c r="BI196" s="55">
        <f t="shared" si="154"/>
        <v>0</v>
      </c>
      <c r="BJ196" s="57">
        <f t="shared" si="154"/>
        <v>0</v>
      </c>
      <c r="BK196" s="42">
        <f t="shared" si="118"/>
        <v>0</v>
      </c>
      <c r="BL196" s="42">
        <f t="shared" si="153"/>
        <v>0</v>
      </c>
    </row>
    <row r="197" spans="1:65" s="43" customFormat="1" x14ac:dyDescent="0.25">
      <c r="A197" s="59" t="s">
        <v>1078</v>
      </c>
      <c r="B197" s="45">
        <f t="shared" ref="B197:BJ197" si="155">+B198+B200</f>
        <v>0</v>
      </c>
      <c r="C197" s="45">
        <f t="shared" si="155"/>
        <v>0</v>
      </c>
      <c r="D197" s="45">
        <f t="shared" si="155"/>
        <v>0</v>
      </c>
      <c r="E197" s="45">
        <f t="shared" si="155"/>
        <v>0</v>
      </c>
      <c r="F197" s="45">
        <f t="shared" si="155"/>
        <v>0</v>
      </c>
      <c r="G197" s="45">
        <f t="shared" si="155"/>
        <v>0</v>
      </c>
      <c r="H197" s="45">
        <f t="shared" si="155"/>
        <v>0</v>
      </c>
      <c r="I197" s="45">
        <f t="shared" si="155"/>
        <v>0</v>
      </c>
      <c r="J197" s="45">
        <f t="shared" si="155"/>
        <v>0</v>
      </c>
      <c r="K197" s="112">
        <f t="shared" si="155"/>
        <v>0</v>
      </c>
      <c r="L197" s="112">
        <f t="shared" si="155"/>
        <v>0</v>
      </c>
      <c r="M197" s="112">
        <f t="shared" si="155"/>
        <v>0</v>
      </c>
      <c r="N197" s="112">
        <f t="shared" si="155"/>
        <v>0</v>
      </c>
      <c r="O197" s="112">
        <f t="shared" si="155"/>
        <v>0</v>
      </c>
      <c r="P197" s="112">
        <f t="shared" si="155"/>
        <v>0</v>
      </c>
      <c r="Q197" s="112">
        <f t="shared" si="155"/>
        <v>0</v>
      </c>
      <c r="R197" s="112">
        <f t="shared" si="155"/>
        <v>0</v>
      </c>
      <c r="S197" s="45">
        <f t="shared" si="155"/>
        <v>0</v>
      </c>
      <c r="T197" s="45">
        <f t="shared" si="155"/>
        <v>0</v>
      </c>
      <c r="U197" s="112">
        <f t="shared" si="155"/>
        <v>0</v>
      </c>
      <c r="V197" s="75">
        <f t="shared" si="155"/>
        <v>0</v>
      </c>
      <c r="W197" s="46">
        <f t="shared" si="155"/>
        <v>0</v>
      </c>
      <c r="X197" s="53">
        <f t="shared" si="155"/>
        <v>0</v>
      </c>
      <c r="Y197" s="53">
        <f t="shared" si="155"/>
        <v>0</v>
      </c>
      <c r="Z197" s="53">
        <f t="shared" si="155"/>
        <v>0</v>
      </c>
      <c r="AA197" s="53">
        <f t="shared" si="155"/>
        <v>0</v>
      </c>
      <c r="AB197" s="53">
        <f t="shared" si="155"/>
        <v>0</v>
      </c>
      <c r="AC197" s="53">
        <f t="shared" si="155"/>
        <v>0</v>
      </c>
      <c r="AD197" s="53">
        <f t="shared" si="155"/>
        <v>0</v>
      </c>
      <c r="AE197" s="53">
        <f t="shared" si="155"/>
        <v>0</v>
      </c>
      <c r="AF197" s="53">
        <f t="shared" si="155"/>
        <v>0</v>
      </c>
      <c r="AG197" s="53">
        <f t="shared" si="155"/>
        <v>0</v>
      </c>
      <c r="AH197" s="53">
        <f t="shared" si="155"/>
        <v>0</v>
      </c>
      <c r="AI197" s="54">
        <f t="shared" si="155"/>
        <v>0</v>
      </c>
      <c r="AJ197" s="55">
        <f t="shared" si="155"/>
        <v>0</v>
      </c>
      <c r="AK197" s="55">
        <f t="shared" si="155"/>
        <v>0</v>
      </c>
      <c r="AL197" s="55">
        <f t="shared" si="155"/>
        <v>0</v>
      </c>
      <c r="AM197" s="55">
        <f t="shared" si="155"/>
        <v>0</v>
      </c>
      <c r="AN197" s="55">
        <f t="shared" si="155"/>
        <v>0</v>
      </c>
      <c r="AO197" s="55">
        <f t="shared" si="155"/>
        <v>0</v>
      </c>
      <c r="AP197" s="55">
        <f t="shared" si="155"/>
        <v>0</v>
      </c>
      <c r="AQ197" s="55">
        <f t="shared" si="155"/>
        <v>0</v>
      </c>
      <c r="AR197" s="55">
        <f t="shared" si="155"/>
        <v>0</v>
      </c>
      <c r="AS197" s="55">
        <f t="shared" si="155"/>
        <v>0</v>
      </c>
      <c r="AT197" s="55">
        <f t="shared" si="155"/>
        <v>0</v>
      </c>
      <c r="AU197" s="55">
        <f t="shared" si="155"/>
        <v>0</v>
      </c>
      <c r="AV197" s="55">
        <f t="shared" si="155"/>
        <v>0</v>
      </c>
      <c r="AW197" s="55">
        <f t="shared" si="155"/>
        <v>0</v>
      </c>
      <c r="AX197" s="55">
        <f t="shared" si="155"/>
        <v>0</v>
      </c>
      <c r="AY197" s="55">
        <f t="shared" si="155"/>
        <v>0</v>
      </c>
      <c r="AZ197" s="56">
        <f t="shared" si="155"/>
        <v>0</v>
      </c>
      <c r="BA197" s="55">
        <f t="shared" si="155"/>
        <v>0</v>
      </c>
      <c r="BB197" s="55">
        <f t="shared" si="155"/>
        <v>0</v>
      </c>
      <c r="BC197" s="55">
        <f t="shared" si="155"/>
        <v>0</v>
      </c>
      <c r="BD197" s="55">
        <f t="shared" si="155"/>
        <v>0</v>
      </c>
      <c r="BE197" s="55">
        <f t="shared" si="155"/>
        <v>0</v>
      </c>
      <c r="BF197" s="55">
        <f t="shared" si="155"/>
        <v>0</v>
      </c>
      <c r="BG197" s="55">
        <f t="shared" si="155"/>
        <v>0</v>
      </c>
      <c r="BH197" s="55">
        <f t="shared" si="155"/>
        <v>0</v>
      </c>
      <c r="BI197" s="55">
        <f t="shared" si="155"/>
        <v>0</v>
      </c>
      <c r="BJ197" s="57">
        <f t="shared" si="155"/>
        <v>0</v>
      </c>
      <c r="BK197" s="42">
        <f t="shared" ref="BK197:BK203" si="156">+AI197+AZ197+BJ197</f>
        <v>0</v>
      </c>
      <c r="BL197" s="42">
        <f t="shared" si="153"/>
        <v>0</v>
      </c>
    </row>
    <row r="198" spans="1:65" s="43" customFormat="1" x14ac:dyDescent="0.25">
      <c r="A198" s="60" t="s">
        <v>1079</v>
      </c>
      <c r="B198" s="45">
        <f t="shared" ref="B198:BJ198" si="157">SUM(B199:B199)</f>
        <v>0</v>
      </c>
      <c r="C198" s="45">
        <f t="shared" si="157"/>
        <v>0</v>
      </c>
      <c r="D198" s="45">
        <f t="shared" si="157"/>
        <v>0</v>
      </c>
      <c r="E198" s="45">
        <f t="shared" si="157"/>
        <v>0</v>
      </c>
      <c r="F198" s="45">
        <f t="shared" si="157"/>
        <v>0</v>
      </c>
      <c r="G198" s="45">
        <f t="shared" si="157"/>
        <v>0</v>
      </c>
      <c r="H198" s="45">
        <f t="shared" si="157"/>
        <v>0</v>
      </c>
      <c r="I198" s="45">
        <f t="shared" si="157"/>
        <v>0</v>
      </c>
      <c r="J198" s="45">
        <f t="shared" si="157"/>
        <v>0</v>
      </c>
      <c r="K198" s="112">
        <f t="shared" si="157"/>
        <v>0</v>
      </c>
      <c r="L198" s="112">
        <f t="shared" si="157"/>
        <v>0</v>
      </c>
      <c r="M198" s="112">
        <f t="shared" si="157"/>
        <v>0</v>
      </c>
      <c r="N198" s="112">
        <f t="shared" si="157"/>
        <v>0</v>
      </c>
      <c r="O198" s="112">
        <f t="shared" si="157"/>
        <v>0</v>
      </c>
      <c r="P198" s="112">
        <f t="shared" si="157"/>
        <v>0</v>
      </c>
      <c r="Q198" s="112">
        <f t="shared" si="157"/>
        <v>0</v>
      </c>
      <c r="R198" s="112">
        <f t="shared" si="157"/>
        <v>0</v>
      </c>
      <c r="S198" s="45">
        <f t="shared" si="157"/>
        <v>0</v>
      </c>
      <c r="T198" s="45">
        <f t="shared" si="157"/>
        <v>0</v>
      </c>
      <c r="U198" s="112">
        <f t="shared" si="157"/>
        <v>0</v>
      </c>
      <c r="V198" s="75">
        <f t="shared" si="157"/>
        <v>0</v>
      </c>
      <c r="W198" s="46">
        <f t="shared" si="157"/>
        <v>0</v>
      </c>
      <c r="X198" s="53">
        <f t="shared" si="157"/>
        <v>0</v>
      </c>
      <c r="Y198" s="53">
        <f t="shared" si="157"/>
        <v>0</v>
      </c>
      <c r="Z198" s="53">
        <f t="shared" si="157"/>
        <v>0</v>
      </c>
      <c r="AA198" s="53">
        <f t="shared" si="157"/>
        <v>0</v>
      </c>
      <c r="AB198" s="53">
        <f t="shared" si="157"/>
        <v>0</v>
      </c>
      <c r="AC198" s="53">
        <f t="shared" si="157"/>
        <v>0</v>
      </c>
      <c r="AD198" s="53">
        <f t="shared" si="157"/>
        <v>0</v>
      </c>
      <c r="AE198" s="53">
        <f t="shared" si="157"/>
        <v>0</v>
      </c>
      <c r="AF198" s="53">
        <f t="shared" si="157"/>
        <v>0</v>
      </c>
      <c r="AG198" s="53">
        <f t="shared" si="157"/>
        <v>0</v>
      </c>
      <c r="AH198" s="53">
        <f t="shared" si="157"/>
        <v>0</v>
      </c>
      <c r="AI198" s="54">
        <f t="shared" si="157"/>
        <v>0</v>
      </c>
      <c r="AJ198" s="55">
        <f t="shared" si="157"/>
        <v>0</v>
      </c>
      <c r="AK198" s="55">
        <f t="shared" si="157"/>
        <v>0</v>
      </c>
      <c r="AL198" s="55">
        <f t="shared" si="157"/>
        <v>0</v>
      </c>
      <c r="AM198" s="55">
        <f t="shared" si="157"/>
        <v>0</v>
      </c>
      <c r="AN198" s="55">
        <f t="shared" si="157"/>
        <v>0</v>
      </c>
      <c r="AO198" s="55">
        <f t="shared" si="157"/>
        <v>0</v>
      </c>
      <c r="AP198" s="55">
        <f t="shared" si="157"/>
        <v>0</v>
      </c>
      <c r="AQ198" s="55">
        <f t="shared" si="157"/>
        <v>0</v>
      </c>
      <c r="AR198" s="55">
        <f t="shared" si="157"/>
        <v>0</v>
      </c>
      <c r="AS198" s="55">
        <f t="shared" si="157"/>
        <v>0</v>
      </c>
      <c r="AT198" s="55">
        <f t="shared" si="157"/>
        <v>0</v>
      </c>
      <c r="AU198" s="55">
        <f t="shared" si="157"/>
        <v>0</v>
      </c>
      <c r="AV198" s="55">
        <f t="shared" si="157"/>
        <v>0</v>
      </c>
      <c r="AW198" s="55">
        <f t="shared" si="157"/>
        <v>0</v>
      </c>
      <c r="AX198" s="55">
        <f t="shared" si="157"/>
        <v>0</v>
      </c>
      <c r="AY198" s="55">
        <f t="shared" si="157"/>
        <v>0</v>
      </c>
      <c r="AZ198" s="56">
        <f t="shared" si="157"/>
        <v>0</v>
      </c>
      <c r="BA198" s="55">
        <f t="shared" si="157"/>
        <v>0</v>
      </c>
      <c r="BB198" s="55">
        <f t="shared" si="157"/>
        <v>0</v>
      </c>
      <c r="BC198" s="55">
        <f t="shared" si="157"/>
        <v>0</v>
      </c>
      <c r="BD198" s="55">
        <f t="shared" si="157"/>
        <v>0</v>
      </c>
      <c r="BE198" s="55">
        <f t="shared" si="157"/>
        <v>0</v>
      </c>
      <c r="BF198" s="55">
        <f t="shared" si="157"/>
        <v>0</v>
      </c>
      <c r="BG198" s="55">
        <f t="shared" si="157"/>
        <v>0</v>
      </c>
      <c r="BH198" s="55">
        <f t="shared" si="157"/>
        <v>0</v>
      </c>
      <c r="BI198" s="55">
        <f t="shared" si="157"/>
        <v>0</v>
      </c>
      <c r="BJ198" s="57">
        <f t="shared" si="157"/>
        <v>0</v>
      </c>
      <c r="BK198" s="42">
        <f t="shared" si="156"/>
        <v>0</v>
      </c>
      <c r="BL198" s="42">
        <f t="shared" si="153"/>
        <v>0</v>
      </c>
    </row>
    <row r="199" spans="1:65" s="70" customFormat="1" hidden="1" x14ac:dyDescent="0.25">
      <c r="A199" s="61" t="s">
        <v>914</v>
      </c>
      <c r="B199" s="62">
        <v>0</v>
      </c>
      <c r="C199" s="62">
        <v>0</v>
      </c>
      <c r="D199" s="62">
        <v>0</v>
      </c>
      <c r="E199" s="62">
        <v>0</v>
      </c>
      <c r="F199" s="62">
        <v>0</v>
      </c>
      <c r="G199" s="62">
        <v>0</v>
      </c>
      <c r="H199" s="62">
        <v>0</v>
      </c>
      <c r="I199" s="62">
        <v>0</v>
      </c>
      <c r="J199" s="62">
        <v>0</v>
      </c>
      <c r="K199" s="62">
        <v>0</v>
      </c>
      <c r="L199" s="62">
        <v>0</v>
      </c>
      <c r="M199" s="62">
        <v>0</v>
      </c>
      <c r="N199" s="62">
        <v>0</v>
      </c>
      <c r="O199" s="62">
        <v>0</v>
      </c>
      <c r="P199" s="62">
        <v>0</v>
      </c>
      <c r="Q199" s="62">
        <v>0</v>
      </c>
      <c r="R199" s="62">
        <v>0</v>
      </c>
      <c r="S199" s="62">
        <v>0</v>
      </c>
      <c r="T199" s="62">
        <v>0</v>
      </c>
      <c r="U199" s="62">
        <v>0</v>
      </c>
      <c r="V199" s="118">
        <v>0</v>
      </c>
      <c r="W199" s="63">
        <f>SUM(B199:V199)</f>
        <v>0</v>
      </c>
      <c r="X199" s="64"/>
      <c r="Y199" s="64"/>
      <c r="Z199" s="64"/>
      <c r="AA199" s="64"/>
      <c r="AB199" s="64"/>
      <c r="AC199" s="64"/>
      <c r="AD199" s="64"/>
      <c r="AE199" s="64"/>
      <c r="AF199" s="64"/>
      <c r="AG199" s="64"/>
      <c r="AH199" s="64"/>
      <c r="AI199" s="65">
        <f>SUM(X199:AH199)</f>
        <v>0</v>
      </c>
      <c r="AJ199" s="66"/>
      <c r="AK199" s="66"/>
      <c r="AL199" s="66"/>
      <c r="AM199" s="66"/>
      <c r="AN199" s="66"/>
      <c r="AO199" s="66"/>
      <c r="AP199" s="66"/>
      <c r="AQ199" s="66"/>
      <c r="AR199" s="66"/>
      <c r="AS199" s="66"/>
      <c r="AT199" s="66"/>
      <c r="AU199" s="66"/>
      <c r="AV199" s="66"/>
      <c r="AW199" s="66"/>
      <c r="AX199" s="66"/>
      <c r="AY199" s="66"/>
      <c r="AZ199" s="67"/>
      <c r="BA199" s="66"/>
      <c r="BB199" s="66"/>
      <c r="BC199" s="66"/>
      <c r="BD199" s="66"/>
      <c r="BE199" s="66"/>
      <c r="BF199" s="66"/>
      <c r="BG199" s="66"/>
      <c r="BH199" s="66"/>
      <c r="BI199" s="66"/>
      <c r="BJ199" s="68">
        <f>SUM(BA199:BI199)</f>
        <v>0</v>
      </c>
      <c r="BK199" s="69">
        <f t="shared" si="156"/>
        <v>0</v>
      </c>
      <c r="BL199" s="69">
        <f t="shared" si="153"/>
        <v>0</v>
      </c>
    </row>
    <row r="200" spans="1:65" s="43" customFormat="1" ht="30" x14ac:dyDescent="0.25">
      <c r="A200" s="60" t="s">
        <v>1080</v>
      </c>
      <c r="B200" s="45">
        <f t="shared" ref="B200:BJ200" si="158">SUM(B201:B201)</f>
        <v>0</v>
      </c>
      <c r="C200" s="45">
        <f t="shared" si="158"/>
        <v>0</v>
      </c>
      <c r="D200" s="45">
        <f t="shared" si="158"/>
        <v>0</v>
      </c>
      <c r="E200" s="45">
        <f t="shared" si="158"/>
        <v>0</v>
      </c>
      <c r="F200" s="45">
        <f t="shared" si="158"/>
        <v>0</v>
      </c>
      <c r="G200" s="45">
        <f t="shared" si="158"/>
        <v>0</v>
      </c>
      <c r="H200" s="45">
        <f t="shared" si="158"/>
        <v>0</v>
      </c>
      <c r="I200" s="45">
        <f t="shared" si="158"/>
        <v>0</v>
      </c>
      <c r="J200" s="45">
        <f t="shared" si="158"/>
        <v>0</v>
      </c>
      <c r="K200" s="112">
        <f t="shared" si="158"/>
        <v>0</v>
      </c>
      <c r="L200" s="112">
        <f t="shared" si="158"/>
        <v>0</v>
      </c>
      <c r="M200" s="112">
        <f t="shared" si="158"/>
        <v>0</v>
      </c>
      <c r="N200" s="112">
        <f t="shared" si="158"/>
        <v>0</v>
      </c>
      <c r="O200" s="112">
        <f t="shared" si="158"/>
        <v>0</v>
      </c>
      <c r="P200" s="112">
        <f t="shared" si="158"/>
        <v>0</v>
      </c>
      <c r="Q200" s="112">
        <f t="shared" si="158"/>
        <v>0</v>
      </c>
      <c r="R200" s="112">
        <f t="shared" si="158"/>
        <v>0</v>
      </c>
      <c r="S200" s="45">
        <f t="shared" si="158"/>
        <v>0</v>
      </c>
      <c r="T200" s="45">
        <f t="shared" si="158"/>
        <v>0</v>
      </c>
      <c r="U200" s="112">
        <f t="shared" si="158"/>
        <v>0</v>
      </c>
      <c r="V200" s="75">
        <f t="shared" si="158"/>
        <v>0</v>
      </c>
      <c r="W200" s="46">
        <f t="shared" si="158"/>
        <v>0</v>
      </c>
      <c r="X200" s="53">
        <f t="shared" si="158"/>
        <v>0</v>
      </c>
      <c r="Y200" s="53">
        <f t="shared" si="158"/>
        <v>0</v>
      </c>
      <c r="Z200" s="53">
        <f t="shared" si="158"/>
        <v>0</v>
      </c>
      <c r="AA200" s="53">
        <f t="shared" si="158"/>
        <v>0</v>
      </c>
      <c r="AB200" s="53">
        <f t="shared" si="158"/>
        <v>0</v>
      </c>
      <c r="AC200" s="53">
        <f t="shared" si="158"/>
        <v>0</v>
      </c>
      <c r="AD200" s="53">
        <f t="shared" si="158"/>
        <v>0</v>
      </c>
      <c r="AE200" s="53">
        <f t="shared" si="158"/>
        <v>0</v>
      </c>
      <c r="AF200" s="53">
        <f t="shared" si="158"/>
        <v>0</v>
      </c>
      <c r="AG200" s="53">
        <f t="shared" si="158"/>
        <v>0</v>
      </c>
      <c r="AH200" s="53">
        <f t="shared" si="158"/>
        <v>0</v>
      </c>
      <c r="AI200" s="54">
        <f t="shared" si="158"/>
        <v>0</v>
      </c>
      <c r="AJ200" s="55">
        <f t="shared" si="158"/>
        <v>0</v>
      </c>
      <c r="AK200" s="55">
        <f t="shared" si="158"/>
        <v>0</v>
      </c>
      <c r="AL200" s="55">
        <f t="shared" si="158"/>
        <v>0</v>
      </c>
      <c r="AM200" s="55">
        <f t="shared" si="158"/>
        <v>0</v>
      </c>
      <c r="AN200" s="55">
        <f t="shared" si="158"/>
        <v>0</v>
      </c>
      <c r="AO200" s="55">
        <f t="shared" si="158"/>
        <v>0</v>
      </c>
      <c r="AP200" s="55">
        <f t="shared" si="158"/>
        <v>0</v>
      </c>
      <c r="AQ200" s="55">
        <f t="shared" si="158"/>
        <v>0</v>
      </c>
      <c r="AR200" s="55">
        <f t="shared" si="158"/>
        <v>0</v>
      </c>
      <c r="AS200" s="55">
        <f t="shared" si="158"/>
        <v>0</v>
      </c>
      <c r="AT200" s="55">
        <f t="shared" si="158"/>
        <v>0</v>
      </c>
      <c r="AU200" s="55">
        <f t="shared" si="158"/>
        <v>0</v>
      </c>
      <c r="AV200" s="55">
        <f t="shared" si="158"/>
        <v>0</v>
      </c>
      <c r="AW200" s="55">
        <f t="shared" si="158"/>
        <v>0</v>
      </c>
      <c r="AX200" s="55">
        <f t="shared" si="158"/>
        <v>0</v>
      </c>
      <c r="AY200" s="55">
        <f t="shared" si="158"/>
        <v>0</v>
      </c>
      <c r="AZ200" s="56">
        <f t="shared" si="158"/>
        <v>0</v>
      </c>
      <c r="BA200" s="55">
        <f t="shared" si="158"/>
        <v>0</v>
      </c>
      <c r="BB200" s="55">
        <f t="shared" si="158"/>
        <v>0</v>
      </c>
      <c r="BC200" s="55">
        <f t="shared" si="158"/>
        <v>0</v>
      </c>
      <c r="BD200" s="55">
        <f t="shared" si="158"/>
        <v>0</v>
      </c>
      <c r="BE200" s="55">
        <f t="shared" si="158"/>
        <v>0</v>
      </c>
      <c r="BF200" s="55">
        <f t="shared" si="158"/>
        <v>0</v>
      </c>
      <c r="BG200" s="55">
        <f t="shared" si="158"/>
        <v>0</v>
      </c>
      <c r="BH200" s="55">
        <f t="shared" si="158"/>
        <v>0</v>
      </c>
      <c r="BI200" s="55">
        <f t="shared" si="158"/>
        <v>0</v>
      </c>
      <c r="BJ200" s="57">
        <f t="shared" si="158"/>
        <v>0</v>
      </c>
      <c r="BK200" s="42">
        <f t="shared" si="156"/>
        <v>0</v>
      </c>
      <c r="BL200" s="42">
        <f t="shared" si="153"/>
        <v>0</v>
      </c>
    </row>
    <row r="201" spans="1:65" s="70" customFormat="1" hidden="1" x14ac:dyDescent="0.25">
      <c r="A201" s="61" t="s">
        <v>1081</v>
      </c>
      <c r="B201" s="62">
        <v>0</v>
      </c>
      <c r="C201" s="62">
        <v>0</v>
      </c>
      <c r="D201" s="62">
        <v>0</v>
      </c>
      <c r="E201" s="62">
        <v>0</v>
      </c>
      <c r="F201" s="62">
        <v>0</v>
      </c>
      <c r="G201" s="62">
        <v>0</v>
      </c>
      <c r="H201" s="62">
        <v>0</v>
      </c>
      <c r="I201" s="62">
        <v>0</v>
      </c>
      <c r="J201" s="62">
        <v>0</v>
      </c>
      <c r="K201" s="62">
        <v>0</v>
      </c>
      <c r="L201" s="62">
        <v>0</v>
      </c>
      <c r="M201" s="62">
        <v>0</v>
      </c>
      <c r="N201" s="62">
        <v>0</v>
      </c>
      <c r="O201" s="62">
        <v>0</v>
      </c>
      <c r="P201" s="62">
        <v>0</v>
      </c>
      <c r="Q201" s="62">
        <v>0</v>
      </c>
      <c r="R201" s="62">
        <v>0</v>
      </c>
      <c r="S201" s="62">
        <v>0</v>
      </c>
      <c r="T201" s="62">
        <v>0</v>
      </c>
      <c r="U201" s="62">
        <v>0</v>
      </c>
      <c r="V201" s="118">
        <v>0</v>
      </c>
      <c r="W201" s="63">
        <f>SUM(B201:V201)</f>
        <v>0</v>
      </c>
      <c r="X201" s="64"/>
      <c r="Y201" s="64"/>
      <c r="Z201" s="64"/>
      <c r="AA201" s="64"/>
      <c r="AB201" s="64"/>
      <c r="AC201" s="64"/>
      <c r="AD201" s="64"/>
      <c r="AE201" s="64"/>
      <c r="AF201" s="64"/>
      <c r="AG201" s="64"/>
      <c r="AH201" s="64"/>
      <c r="AI201" s="65">
        <f>SUM(X201:AH201)</f>
        <v>0</v>
      </c>
      <c r="AJ201" s="66"/>
      <c r="AK201" s="66"/>
      <c r="AL201" s="66"/>
      <c r="AM201" s="66"/>
      <c r="AN201" s="66"/>
      <c r="AO201" s="66"/>
      <c r="AP201" s="66"/>
      <c r="AQ201" s="66"/>
      <c r="AR201" s="66"/>
      <c r="AS201" s="66"/>
      <c r="AT201" s="66"/>
      <c r="AU201" s="66"/>
      <c r="AV201" s="66"/>
      <c r="AW201" s="66"/>
      <c r="AX201" s="66"/>
      <c r="AY201" s="66"/>
      <c r="AZ201" s="67"/>
      <c r="BA201" s="66"/>
      <c r="BB201" s="66"/>
      <c r="BC201" s="66"/>
      <c r="BD201" s="66"/>
      <c r="BE201" s="66"/>
      <c r="BF201" s="66"/>
      <c r="BG201" s="66"/>
      <c r="BH201" s="66"/>
      <c r="BI201" s="66"/>
      <c r="BJ201" s="68">
        <f>SUM(BA201:BI201)</f>
        <v>0</v>
      </c>
      <c r="BK201" s="69">
        <f t="shared" si="156"/>
        <v>0</v>
      </c>
      <c r="BL201" s="69">
        <f t="shared" si="153"/>
        <v>0</v>
      </c>
    </row>
    <row r="202" spans="1:65" s="70" customFormat="1" hidden="1" x14ac:dyDescent="0.25">
      <c r="A202" s="61" t="s">
        <v>1082</v>
      </c>
      <c r="B202" s="62"/>
      <c r="C202" s="62"/>
      <c r="D202" s="62"/>
      <c r="E202" s="62"/>
      <c r="F202" s="62"/>
      <c r="G202" s="62"/>
      <c r="H202" s="62"/>
      <c r="I202" s="62"/>
      <c r="J202" s="62"/>
      <c r="K202" s="62"/>
      <c r="L202" s="62"/>
      <c r="M202" s="62"/>
      <c r="N202" s="62"/>
      <c r="O202" s="62"/>
      <c r="P202" s="62"/>
      <c r="Q202" s="62"/>
      <c r="R202" s="62"/>
      <c r="S202" s="62"/>
      <c r="T202" s="62"/>
      <c r="U202" s="62"/>
      <c r="V202" s="118">
        <v>0</v>
      </c>
      <c r="W202" s="63">
        <f>SUM(B202:V202)</f>
        <v>0</v>
      </c>
      <c r="X202" s="64"/>
      <c r="Y202" s="64"/>
      <c r="Z202" s="64"/>
      <c r="AA202" s="64"/>
      <c r="AB202" s="64"/>
      <c r="AC202" s="64"/>
      <c r="AD202" s="64"/>
      <c r="AE202" s="64"/>
      <c r="AF202" s="64"/>
      <c r="AG202" s="64"/>
      <c r="AH202" s="64"/>
      <c r="AI202" s="65">
        <f>SUM(X202:AH202)</f>
        <v>0</v>
      </c>
      <c r="AJ202" s="66"/>
      <c r="AK202" s="66"/>
      <c r="AL202" s="66"/>
      <c r="AM202" s="66"/>
      <c r="AN202" s="66"/>
      <c r="AO202" s="66"/>
      <c r="AP202" s="66"/>
      <c r="AQ202" s="66"/>
      <c r="AR202" s="66"/>
      <c r="AS202" s="66"/>
      <c r="AT202" s="66"/>
      <c r="AU202" s="66"/>
      <c r="AV202" s="66"/>
      <c r="AW202" s="66"/>
      <c r="AX202" s="66"/>
      <c r="AY202" s="66"/>
      <c r="AZ202" s="67"/>
      <c r="BA202" s="66"/>
      <c r="BB202" s="66"/>
      <c r="BC202" s="66"/>
      <c r="BD202" s="66"/>
      <c r="BE202" s="66"/>
      <c r="BF202" s="66"/>
      <c r="BG202" s="66"/>
      <c r="BH202" s="66"/>
      <c r="BI202" s="66"/>
      <c r="BJ202" s="68">
        <f>SUM(BA202:BI202)</f>
        <v>0</v>
      </c>
      <c r="BK202" s="69">
        <f t="shared" si="156"/>
        <v>0</v>
      </c>
      <c r="BL202" s="69">
        <f t="shared" si="153"/>
        <v>0</v>
      </c>
    </row>
    <row r="203" spans="1:65" s="43" customFormat="1" x14ac:dyDescent="0.25">
      <c r="A203" s="41" t="s">
        <v>883</v>
      </c>
      <c r="B203" s="45">
        <f t="shared" ref="B203:AG203" si="159">+B2+B56+B121+B156+B202</f>
        <v>897951400</v>
      </c>
      <c r="C203" s="45">
        <f t="shared" si="159"/>
        <v>33000000</v>
      </c>
      <c r="D203" s="45">
        <f t="shared" si="159"/>
        <v>365960</v>
      </c>
      <c r="E203" s="45">
        <f t="shared" si="159"/>
        <v>115651083</v>
      </c>
      <c r="F203" s="45">
        <f t="shared" si="159"/>
        <v>697218140</v>
      </c>
      <c r="G203" s="45">
        <f t="shared" si="159"/>
        <v>127800000</v>
      </c>
      <c r="H203" s="45">
        <f t="shared" si="159"/>
        <v>357248117</v>
      </c>
      <c r="I203" s="45">
        <f t="shared" si="159"/>
        <v>41235000</v>
      </c>
      <c r="J203" s="45">
        <f t="shared" si="159"/>
        <v>39816289</v>
      </c>
      <c r="K203" s="112">
        <f t="shared" si="159"/>
        <v>282363982</v>
      </c>
      <c r="L203" s="112">
        <f t="shared" si="159"/>
        <v>673809133</v>
      </c>
      <c r="M203" s="112">
        <f t="shared" si="159"/>
        <v>730131008</v>
      </c>
      <c r="N203" s="112">
        <f t="shared" si="159"/>
        <v>288832601.17000002</v>
      </c>
      <c r="O203" s="112">
        <f t="shared" si="159"/>
        <v>15100000</v>
      </c>
      <c r="P203" s="112">
        <f t="shared" si="159"/>
        <v>83200644</v>
      </c>
      <c r="Q203" s="112">
        <f t="shared" si="159"/>
        <v>100000</v>
      </c>
      <c r="R203" s="69">
        <f t="shared" si="159"/>
        <v>379977633</v>
      </c>
      <c r="S203" s="45">
        <f t="shared" si="159"/>
        <v>1000000</v>
      </c>
      <c r="T203" s="45">
        <f t="shared" si="159"/>
        <v>10210780</v>
      </c>
      <c r="U203" s="112">
        <f t="shared" si="159"/>
        <v>180711167</v>
      </c>
      <c r="V203" s="75">
        <f t="shared" si="159"/>
        <v>76791447</v>
      </c>
      <c r="W203" s="46">
        <f t="shared" si="159"/>
        <v>5032514384.1700001</v>
      </c>
      <c r="X203" s="53">
        <f t="shared" si="159"/>
        <v>22691612</v>
      </c>
      <c r="Y203" s="53">
        <f t="shared" si="159"/>
        <v>66531419</v>
      </c>
      <c r="Z203" s="53">
        <f t="shared" si="159"/>
        <v>11906416</v>
      </c>
      <c r="AA203" s="53">
        <f t="shared" si="159"/>
        <v>8929812</v>
      </c>
      <c r="AB203" s="53">
        <f t="shared" si="159"/>
        <v>229511353</v>
      </c>
      <c r="AC203" s="53">
        <f t="shared" si="159"/>
        <v>127993976</v>
      </c>
      <c r="AD203" s="42">
        <f t="shared" si="159"/>
        <v>287501732</v>
      </c>
      <c r="AE203" s="53">
        <f t="shared" si="159"/>
        <v>1569937199</v>
      </c>
      <c r="AF203" s="53">
        <f t="shared" si="159"/>
        <v>1352322804.25</v>
      </c>
      <c r="AG203" s="53">
        <f t="shared" si="159"/>
        <v>330864009.63</v>
      </c>
      <c r="AH203" s="53">
        <f t="shared" ref="AH203:BJ203" si="160">+AH2+AH56+AH121+AH156+AH202</f>
        <v>23672128</v>
      </c>
      <c r="AI203" s="54">
        <f t="shared" si="160"/>
        <v>4031862460.8800001</v>
      </c>
      <c r="AJ203" s="55">
        <f t="shared" si="160"/>
        <v>390583979.05000001</v>
      </c>
      <c r="AK203" s="55">
        <f t="shared" si="160"/>
        <v>8693642</v>
      </c>
      <c r="AL203" s="55">
        <f t="shared" si="160"/>
        <v>4378836</v>
      </c>
      <c r="AM203" s="55">
        <f t="shared" si="160"/>
        <v>7530087</v>
      </c>
      <c r="AN203" s="55">
        <f t="shared" si="160"/>
        <v>34073202</v>
      </c>
      <c r="AO203" s="55">
        <f t="shared" si="160"/>
        <v>9555223</v>
      </c>
      <c r="AP203" s="55">
        <f t="shared" si="160"/>
        <v>1365278.19</v>
      </c>
      <c r="AQ203" s="55">
        <f t="shared" si="160"/>
        <v>348788.25</v>
      </c>
      <c r="AR203" s="42">
        <f t="shared" si="160"/>
        <v>32373968.539999999</v>
      </c>
      <c r="AS203" s="55">
        <f t="shared" si="160"/>
        <v>8821.75</v>
      </c>
      <c r="AT203" s="55">
        <f t="shared" si="160"/>
        <v>3787453</v>
      </c>
      <c r="AU203" s="55">
        <f t="shared" si="160"/>
        <v>78404212.989999995</v>
      </c>
      <c r="AV203" s="55">
        <f t="shared" si="160"/>
        <v>7291121.4500000002</v>
      </c>
      <c r="AW203" s="55">
        <f t="shared" si="160"/>
        <v>39629489.530000001</v>
      </c>
      <c r="AX203" s="55">
        <f t="shared" si="160"/>
        <v>302035727.19999999</v>
      </c>
      <c r="AY203" s="55">
        <f t="shared" si="160"/>
        <v>235312003.80000001</v>
      </c>
      <c r="AZ203" s="56">
        <f t="shared" si="160"/>
        <v>1155371833.75</v>
      </c>
      <c r="BA203" s="55">
        <f t="shared" si="160"/>
        <v>2757027.36</v>
      </c>
      <c r="BB203" s="55">
        <f t="shared" si="160"/>
        <v>1939827</v>
      </c>
      <c r="BC203" s="55">
        <f t="shared" si="160"/>
        <v>1575091.85</v>
      </c>
      <c r="BD203" s="55">
        <f t="shared" si="160"/>
        <v>2502919.27</v>
      </c>
      <c r="BE203" s="42">
        <f t="shared" si="160"/>
        <v>2699268.23</v>
      </c>
      <c r="BF203" s="55">
        <f t="shared" si="160"/>
        <v>1012270</v>
      </c>
      <c r="BG203" s="55">
        <f t="shared" si="160"/>
        <v>3321227</v>
      </c>
      <c r="BH203" s="55">
        <f t="shared" si="160"/>
        <v>23882478</v>
      </c>
      <c r="BI203" s="55">
        <f t="shared" si="160"/>
        <v>12482108</v>
      </c>
      <c r="BJ203" s="57">
        <f t="shared" si="160"/>
        <v>52172216.710000001</v>
      </c>
      <c r="BK203" s="42">
        <f t="shared" si="156"/>
        <v>5239406511.3400002</v>
      </c>
      <c r="BL203" s="42">
        <f>+W203+AI203+AZ203+BJ203</f>
        <v>10271920895.509998</v>
      </c>
    </row>
    <row r="204" spans="1:65" s="105" customFormat="1" hidden="1" x14ac:dyDescent="0.25">
      <c r="A204" s="97" t="s">
        <v>1083</v>
      </c>
      <c r="B204" s="98">
        <v>897951400</v>
      </c>
      <c r="C204" s="99">
        <v>33000000</v>
      </c>
      <c r="D204" s="99">
        <v>365960</v>
      </c>
      <c r="E204" s="99">
        <v>115651083</v>
      </c>
      <c r="F204" s="99">
        <v>697218140</v>
      </c>
      <c r="G204" s="99">
        <v>127800000</v>
      </c>
      <c r="H204" s="99">
        <v>357248117</v>
      </c>
      <c r="I204" s="99">
        <v>41235000</v>
      </c>
      <c r="J204" s="99">
        <v>39816289</v>
      </c>
      <c r="K204" s="115">
        <v>282363982</v>
      </c>
      <c r="L204" s="115">
        <v>673809133</v>
      </c>
      <c r="M204" s="115">
        <v>730131008</v>
      </c>
      <c r="N204" s="115">
        <v>288832601.17000002</v>
      </c>
      <c r="O204" s="115">
        <v>15100000</v>
      </c>
      <c r="P204" s="115">
        <v>83200644</v>
      </c>
      <c r="Q204" s="115">
        <v>100000</v>
      </c>
      <c r="R204" s="115">
        <v>379977633</v>
      </c>
      <c r="S204" s="100">
        <v>1000000</v>
      </c>
      <c r="T204" s="101">
        <v>10210780</v>
      </c>
      <c r="U204" s="113">
        <v>180711167</v>
      </c>
      <c r="V204" s="120">
        <v>76791447</v>
      </c>
      <c r="W204" s="102">
        <f>SUM(B204:V204)</f>
        <v>5032514384.1700001</v>
      </c>
      <c r="X204" s="103">
        <f>+[2]Ingresos!C7</f>
        <v>22691612</v>
      </c>
      <c r="Y204" s="103">
        <v>66531419</v>
      </c>
      <c r="Z204" s="103">
        <f>+[2]Ingresos!C12</f>
        <v>11906416</v>
      </c>
      <c r="AA204" s="103">
        <f>+[2]Ingresos!C13</f>
        <v>8929812</v>
      </c>
      <c r="AB204" s="103">
        <f>+[2]Ingresos!C9</f>
        <v>229511353</v>
      </c>
      <c r="AC204" s="103">
        <f>+[2]Ingresos!C14</f>
        <v>127993976</v>
      </c>
      <c r="AD204" s="103">
        <f>+[2]Ingresos!C15</f>
        <v>287501732</v>
      </c>
      <c r="AE204" s="103">
        <f>+[2]Ingresos!C56</f>
        <v>1569937199</v>
      </c>
      <c r="AF204" s="103">
        <v>1352322804.25</v>
      </c>
      <c r="AG204" s="103">
        <v>330864009.63</v>
      </c>
      <c r="AH204" s="103">
        <f>+[2]Ingresos!C62</f>
        <v>23672128</v>
      </c>
      <c r="AI204" s="103">
        <f>SUM(X204:AH204)</f>
        <v>4031862460.8800001</v>
      </c>
      <c r="AJ204" s="104">
        <f>+[2]Ingresos!C20</f>
        <v>390583979.04999995</v>
      </c>
      <c r="AK204" s="104">
        <f>+[2]Ingresos!C21</f>
        <v>8693642</v>
      </c>
      <c r="AL204" s="104">
        <f>+[2]Ingresos!C22</f>
        <v>4378836</v>
      </c>
      <c r="AM204" s="104">
        <f>+[2]Ingresos!C23</f>
        <v>7530087</v>
      </c>
      <c r="AN204" s="104">
        <f>+[2]Ingresos!C24</f>
        <v>34073202</v>
      </c>
      <c r="AO204" s="104">
        <f>+[2]Ingresos!C26</f>
        <v>9555223</v>
      </c>
      <c r="AP204" s="104">
        <f>+[2]Ingresos!C27</f>
        <v>1365278.19</v>
      </c>
      <c r="AQ204" s="104">
        <f>+[2]Ingresos!C28</f>
        <v>348788.25</v>
      </c>
      <c r="AR204" s="104">
        <f>+[2]Ingresos!C29</f>
        <v>32373968.539999999</v>
      </c>
      <c r="AS204" s="104">
        <f>+[2]Ingresos!C30</f>
        <v>8821.75</v>
      </c>
      <c r="AT204" s="104">
        <v>3787453</v>
      </c>
      <c r="AU204" s="104">
        <f>+[2]Ingresos!C35</f>
        <v>78404212.989999995</v>
      </c>
      <c r="AV204" s="104">
        <v>7291121.4500000002</v>
      </c>
      <c r="AW204" s="104">
        <f>+[2]Ingresos!C69</f>
        <v>39629489.530000001</v>
      </c>
      <c r="AX204" s="104">
        <f>+[2]Ingresos!C68</f>
        <v>302035727.19999999</v>
      </c>
      <c r="AY204" s="104">
        <f>+[2]Ingresos!C67</f>
        <v>235312003.80000001</v>
      </c>
      <c r="AZ204" s="104">
        <f>SUM(AJ204:AY204)</f>
        <v>1155371833.75</v>
      </c>
      <c r="BA204" s="104">
        <v>2757027.36</v>
      </c>
      <c r="BB204" s="104">
        <v>2502919.27</v>
      </c>
      <c r="BC204" s="104">
        <v>1575091.85</v>
      </c>
      <c r="BD204" s="104">
        <v>2502919.27</v>
      </c>
      <c r="BE204" s="104">
        <v>2699268.23</v>
      </c>
      <c r="BF204" s="104">
        <v>1012270</v>
      </c>
      <c r="BG204" s="104">
        <v>3321227</v>
      </c>
      <c r="BH204" s="104">
        <v>27203705</v>
      </c>
      <c r="BI204" s="104">
        <f>+[2]Ingresos!C71</f>
        <v>36364586</v>
      </c>
      <c r="BJ204" s="104">
        <v>52172216.710000001</v>
      </c>
      <c r="BK204" s="102">
        <v>5239406511.3400002</v>
      </c>
      <c r="BL204" s="102">
        <v>10271920895.509998</v>
      </c>
    </row>
    <row r="205" spans="1:65" s="43" customFormat="1" hidden="1" x14ac:dyDescent="0.25">
      <c r="A205" s="106"/>
      <c r="B205" s="105"/>
      <c r="C205" s="105"/>
      <c r="D205" s="105"/>
      <c r="E205" s="105"/>
      <c r="F205" s="105"/>
      <c r="G205" s="105"/>
      <c r="H205" s="105"/>
      <c r="I205" s="105"/>
      <c r="J205" s="105"/>
      <c r="K205" s="114"/>
      <c r="L205" s="114"/>
      <c r="M205" s="114"/>
      <c r="N205" s="114"/>
      <c r="O205" s="114"/>
      <c r="P205" s="114"/>
      <c r="Q205" s="114"/>
      <c r="R205" s="114"/>
      <c r="S205" s="105"/>
      <c r="T205" s="105"/>
      <c r="U205" s="114"/>
      <c r="V205" s="121"/>
      <c r="W205" s="105"/>
      <c r="X205" s="105"/>
      <c r="Y205" s="105"/>
      <c r="Z205" s="105"/>
      <c r="AA205" s="105"/>
      <c r="AB205" s="105"/>
      <c r="AC205" s="105"/>
      <c r="AD205" s="105"/>
      <c r="AE205" s="105"/>
      <c r="AF205" s="105"/>
      <c r="AG205" s="105"/>
      <c r="AH205" s="105"/>
      <c r="AI205" s="105"/>
      <c r="AJ205" s="105"/>
      <c r="AK205" s="105"/>
      <c r="AL205" s="105"/>
      <c r="AM205" s="105"/>
      <c r="AN205" s="105"/>
      <c r="AO205" s="105"/>
      <c r="AP205" s="105"/>
      <c r="AQ205" s="105"/>
      <c r="AR205" s="105"/>
      <c r="AS205" s="105"/>
      <c r="AT205" s="105"/>
      <c r="AU205" s="105"/>
      <c r="AV205" s="105"/>
      <c r="AW205" s="105"/>
      <c r="AX205" s="105"/>
      <c r="AY205" s="105"/>
      <c r="AZ205" s="105"/>
      <c r="BA205" s="105"/>
      <c r="BB205" s="105"/>
      <c r="BC205" s="105"/>
      <c r="BD205" s="105"/>
      <c r="BE205" s="105"/>
      <c r="BF205" s="105"/>
      <c r="BG205" s="105"/>
      <c r="BH205" s="105"/>
      <c r="BI205" s="105"/>
      <c r="BJ205" s="105"/>
      <c r="BK205" s="43">
        <f>+BJ205+AI205+W205</f>
        <v>0</v>
      </c>
      <c r="BL205" s="43">
        <f>+BK205+AJ205+X205</f>
        <v>0</v>
      </c>
    </row>
    <row r="206" spans="1:65" hidden="1" x14ac:dyDescent="0.25">
      <c r="C206" s="44">
        <f>+C204+D204+E204+F204+G204+H204+I204+J204</f>
        <v>1412334589</v>
      </c>
      <c r="K206" s="117">
        <f>+K204+L204+M204+N204+O204+P204+Q204+R204+U204</f>
        <v>2634226168.1700001</v>
      </c>
      <c r="AI206" s="108"/>
      <c r="AZ206" s="110"/>
      <c r="BJ206" s="110"/>
      <c r="BK206" s="110"/>
      <c r="BL206" s="110"/>
    </row>
    <row r="207" spans="1:65" hidden="1" x14ac:dyDescent="0.25">
      <c r="K207" s="117"/>
      <c r="AK207" s="44"/>
      <c r="AL207" s="44"/>
      <c r="AM207" s="44"/>
      <c r="AN207" s="44"/>
      <c r="AO207" s="44"/>
      <c r="AP207" s="44"/>
      <c r="AQ207" s="44"/>
      <c r="AR207" s="44"/>
      <c r="AS207" s="44"/>
      <c r="AT207" s="44"/>
      <c r="AU207" s="44"/>
      <c r="AV207" s="44"/>
      <c r="AW207" s="44"/>
      <c r="AX207" s="44"/>
      <c r="AY207" s="44"/>
      <c r="AZ207" s="44"/>
      <c r="BA207" s="44"/>
      <c r="BB207" s="44"/>
      <c r="BC207" s="44"/>
      <c r="BD207" s="44"/>
      <c r="BE207" s="44"/>
      <c r="BF207" s="44"/>
      <c r="BG207" s="44"/>
      <c r="BH207" s="44"/>
      <c r="BI207" s="44"/>
      <c r="BJ207" s="44"/>
      <c r="BM207" s="111"/>
    </row>
    <row r="208" spans="1:65" hidden="1" x14ac:dyDescent="0.25"/>
    <row r="209" spans="17:65" hidden="1" x14ac:dyDescent="0.25"/>
    <row r="210" spans="17:65" hidden="1" x14ac:dyDescent="0.25"/>
    <row r="211" spans="17:65" hidden="1" x14ac:dyDescent="0.25">
      <c r="Q211" s="116"/>
    </row>
    <row r="212" spans="17:65" hidden="1" x14ac:dyDescent="0.25">
      <c r="Q212" s="116"/>
    </row>
    <row r="213" spans="17:65" hidden="1" x14ac:dyDescent="0.25">
      <c r="Q213" s="116"/>
    </row>
    <row r="214" spans="17:65" hidden="1" x14ac:dyDescent="0.25"/>
    <row r="215" spans="17:65" hidden="1" x14ac:dyDescent="0.25"/>
    <row r="216" spans="17:65" hidden="1" x14ac:dyDescent="0.25"/>
    <row r="217" spans="17:65" hidden="1" x14ac:dyDescent="0.25"/>
    <row r="218" spans="17:65" hidden="1" x14ac:dyDescent="0.25"/>
    <row r="220" spans="17:65" x14ac:dyDescent="0.25">
      <c r="BL220" s="44">
        <f>+BL203-[1]DistriFuentes!$BD$339</f>
        <v>1150884390.8799973</v>
      </c>
      <c r="BM220" s="110">
        <v>5032514384.1700001</v>
      </c>
    </row>
    <row r="221" spans="17:65" x14ac:dyDescent="0.25">
      <c r="BM221" s="171">
        <v>5280648691.3400002</v>
      </c>
    </row>
    <row r="222" spans="17:65" x14ac:dyDescent="0.25">
      <c r="BM222" s="171">
        <v>-49852917</v>
      </c>
    </row>
    <row r="223" spans="17:65" x14ac:dyDescent="0.25">
      <c r="BM223" s="44">
        <f>SUM(BM220:BM222)</f>
        <v>10263310158.51</v>
      </c>
    </row>
    <row r="225" spans="65:65" x14ac:dyDescent="0.25">
      <c r="BM225" s="44">
        <f>+BM223-BL203</f>
        <v>-8610736.9999980927</v>
      </c>
    </row>
  </sheetData>
  <autoFilter ref="A1:CN229"/>
  <pageMargins left="0.7" right="0.7" top="0.75" bottom="0.75" header="0.3" footer="0.3"/>
  <pageSetup orientation="portrait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4" tint="-0.499984740745262"/>
  </sheetPr>
  <dimension ref="A1:BB298"/>
  <sheetViews>
    <sheetView tabSelected="1" zoomScaleNormal="100" workbookViewId="0">
      <pane xSplit="2" ySplit="3" topLeftCell="Z269" activePane="bottomRight" state="frozen"/>
      <selection pane="topRight" activeCell="C1" sqref="C1"/>
      <selection pane="bottomLeft" activeCell="A4" sqref="A4"/>
      <selection pane="bottomRight" activeCell="BD269" sqref="BD269"/>
    </sheetView>
  </sheetViews>
  <sheetFormatPr baseColWidth="10" defaultRowHeight="12.75" x14ac:dyDescent="0.2"/>
  <cols>
    <col min="1" max="1" width="3.42578125" style="132" customWidth="1"/>
    <col min="2" max="2" width="18.7109375" style="159" customWidth="1"/>
    <col min="3" max="3" width="9.28515625" style="146" customWidth="1"/>
    <col min="4" max="4" width="17.85546875" style="146" customWidth="1"/>
    <col min="5" max="5" width="55" style="146" hidden="1" customWidth="1"/>
    <col min="6" max="6" width="30.7109375" style="146" customWidth="1"/>
    <col min="7" max="7" width="22.140625" style="146" customWidth="1"/>
    <col min="8" max="8" width="10.42578125" style="146" customWidth="1"/>
    <col min="9" max="9" width="7.140625" style="161" customWidth="1"/>
    <col min="10" max="10" width="16" style="161" customWidth="1"/>
    <col min="11" max="11" width="23.5703125" style="152" customWidth="1"/>
    <col min="12" max="12" width="29.140625" style="152" customWidth="1"/>
    <col min="13" max="13" width="18.28515625" style="152" customWidth="1"/>
    <col min="14" max="14" width="27.42578125" style="152" customWidth="1"/>
    <col min="15" max="15" width="10.7109375" style="163" customWidth="1"/>
    <col min="16" max="16" width="7.85546875" style="184" customWidth="1"/>
    <col min="17" max="17" width="14.42578125" style="149" hidden="1" customWidth="1"/>
    <col min="18" max="18" width="14.42578125" style="178" customWidth="1"/>
    <col min="19" max="19" width="28.140625" style="141" customWidth="1"/>
    <col min="20" max="20" width="6.140625" style="141" customWidth="1"/>
    <col min="21" max="21" width="11.5703125" style="141" hidden="1" customWidth="1"/>
    <col min="22" max="22" width="7" style="141" hidden="1" customWidth="1"/>
    <col min="23" max="23" width="5.85546875" style="141" hidden="1" customWidth="1"/>
    <col min="24" max="24" width="6.28515625" style="148" customWidth="1"/>
    <col min="25" max="25" width="16.42578125" style="141" customWidth="1"/>
    <col min="26" max="26" width="14.7109375" style="141" customWidth="1"/>
    <col min="27" max="27" width="16.42578125" style="141" customWidth="1"/>
    <col min="28" max="28" width="15.28515625" style="141" customWidth="1"/>
    <col min="29" max="29" width="22.5703125" style="141" customWidth="1"/>
    <col min="30" max="30" width="19.7109375" style="141" customWidth="1"/>
    <col min="31" max="31" width="22.5703125" style="148" customWidth="1"/>
    <col min="32" max="32" width="22.5703125" style="141" hidden="1" customWidth="1"/>
    <col min="33" max="33" width="23" style="141" hidden="1" customWidth="1"/>
    <col min="34" max="34" width="17.7109375" style="141" hidden="1" customWidth="1"/>
    <col min="35" max="35" width="22.5703125" style="141" hidden="1" customWidth="1"/>
    <col min="36" max="36" width="21.7109375" style="141" hidden="1" customWidth="1"/>
    <col min="37" max="37" width="23.42578125" style="148" hidden="1" customWidth="1"/>
    <col min="38" max="38" width="21.7109375" style="141" hidden="1" customWidth="1"/>
    <col min="39" max="39" width="23" style="141" hidden="1" customWidth="1"/>
    <col min="40" max="40" width="20.85546875" style="141" hidden="1" customWidth="1"/>
    <col min="41" max="41" width="16.42578125" style="141" hidden="1" customWidth="1"/>
    <col min="42" max="43" width="18" style="141" hidden="1" customWidth="1"/>
    <col min="44" max="44" width="22.5703125" style="141" hidden="1" customWidth="1"/>
    <col min="45" max="45" width="23" style="141" hidden="1" customWidth="1"/>
    <col min="46" max="46" width="17" style="141" hidden="1" customWidth="1"/>
    <col min="47" max="47" width="22.5703125" style="141" hidden="1" customWidth="1"/>
    <col min="48" max="48" width="22.140625" style="141" hidden="1" customWidth="1"/>
    <col min="49" max="49" width="22.5703125" style="141" hidden="1" customWidth="1"/>
    <col min="50" max="50" width="23.85546875" style="148" hidden="1" customWidth="1"/>
    <col min="51" max="51" width="23.85546875" style="141" hidden="1" customWidth="1"/>
    <col min="52" max="52" width="18" style="141" hidden="1" customWidth="1"/>
    <col min="53" max="53" width="29.7109375" style="148" hidden="1" customWidth="1"/>
    <col min="54" max="54" width="17.42578125" style="132" bestFit="1" customWidth="1"/>
    <col min="55" max="16384" width="11.42578125" style="132"/>
  </cols>
  <sheetData>
    <row r="1" spans="1:54" ht="16.5" thickTop="1" thickBot="1" x14ac:dyDescent="0.25">
      <c r="A1" s="126"/>
      <c r="B1" s="188" t="s">
        <v>477</v>
      </c>
      <c r="C1" s="188"/>
      <c r="D1" s="189"/>
      <c r="E1" s="189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90"/>
      <c r="Q1" s="188"/>
      <c r="R1" s="176"/>
      <c r="S1" s="127"/>
      <c r="T1" s="128"/>
      <c r="U1" s="129"/>
      <c r="V1" s="129"/>
      <c r="W1" s="129"/>
      <c r="X1" s="130"/>
      <c r="Y1" s="129"/>
      <c r="Z1" s="129"/>
      <c r="AA1" s="129"/>
      <c r="AB1" s="129"/>
      <c r="AC1" s="194" t="s">
        <v>478</v>
      </c>
      <c r="AD1" s="195"/>
      <c r="AE1" s="195"/>
      <c r="AF1" s="195"/>
      <c r="AG1" s="195"/>
      <c r="AH1" s="195"/>
      <c r="AI1" s="195"/>
      <c r="AJ1" s="195"/>
      <c r="AK1" s="195"/>
      <c r="AL1" s="195"/>
      <c r="AM1" s="195"/>
      <c r="AN1" s="195"/>
      <c r="AO1" s="195"/>
      <c r="AP1" s="195"/>
      <c r="AQ1" s="195"/>
      <c r="AR1" s="195"/>
      <c r="AS1" s="195"/>
      <c r="AT1" s="195"/>
      <c r="AU1" s="196"/>
      <c r="AV1" s="129"/>
      <c r="AW1" s="129"/>
      <c r="AX1" s="131"/>
      <c r="AY1" s="129"/>
      <c r="AZ1" s="129"/>
      <c r="BA1" s="131"/>
    </row>
    <row r="2" spans="1:54" ht="14.25" thickTop="1" thickBot="1" x14ac:dyDescent="0.25">
      <c r="A2" s="126" t="s">
        <v>554</v>
      </c>
      <c r="B2" s="197" t="s">
        <v>1090</v>
      </c>
      <c r="C2" s="198"/>
      <c r="D2" s="198"/>
      <c r="E2" s="199"/>
      <c r="F2" s="200" t="s">
        <v>1091</v>
      </c>
      <c r="G2" s="201"/>
      <c r="H2" s="201"/>
      <c r="I2" s="201"/>
      <c r="J2" s="201"/>
      <c r="K2" s="202" t="s">
        <v>1092</v>
      </c>
      <c r="L2" s="203"/>
      <c r="M2" s="203"/>
      <c r="N2" s="203"/>
      <c r="O2" s="204"/>
      <c r="P2" s="178"/>
      <c r="Q2" s="132"/>
      <c r="R2" s="177"/>
      <c r="S2" s="133"/>
      <c r="T2" s="191" t="s">
        <v>9</v>
      </c>
      <c r="U2" s="192"/>
      <c r="V2" s="192"/>
      <c r="W2" s="192"/>
      <c r="X2" s="193"/>
      <c r="Y2" s="191" t="s">
        <v>13</v>
      </c>
      <c r="Z2" s="192"/>
      <c r="AA2" s="192"/>
      <c r="AB2" s="192"/>
      <c r="AC2" s="192"/>
      <c r="AD2" s="192"/>
      <c r="AE2" s="193"/>
      <c r="AF2" s="191" t="s">
        <v>14</v>
      </c>
      <c r="AG2" s="192"/>
      <c r="AH2" s="192"/>
      <c r="AI2" s="192"/>
      <c r="AJ2" s="192"/>
      <c r="AK2" s="193"/>
      <c r="AL2" s="191" t="s">
        <v>15</v>
      </c>
      <c r="AM2" s="192"/>
      <c r="AN2" s="192"/>
      <c r="AO2" s="192"/>
      <c r="AP2" s="192"/>
      <c r="AQ2" s="192"/>
      <c r="AR2" s="191" t="s">
        <v>16</v>
      </c>
      <c r="AS2" s="192"/>
      <c r="AT2" s="192"/>
      <c r="AU2" s="192"/>
      <c r="AV2" s="192"/>
      <c r="AW2" s="192"/>
      <c r="AX2" s="193"/>
      <c r="AY2" s="192"/>
      <c r="AZ2" s="192"/>
      <c r="BA2" s="193"/>
    </row>
    <row r="3" spans="1:54" s="141" customFormat="1" ht="39.75" thickTop="1" thickBot="1" x14ac:dyDescent="0.3">
      <c r="A3" s="134"/>
      <c r="B3" s="135" t="s">
        <v>0</v>
      </c>
      <c r="C3" s="135" t="s">
        <v>1</v>
      </c>
      <c r="D3" s="135" t="s">
        <v>2</v>
      </c>
      <c r="E3" s="135" t="s">
        <v>555</v>
      </c>
      <c r="F3" s="135" t="s">
        <v>1143</v>
      </c>
      <c r="G3" s="135" t="s">
        <v>557</v>
      </c>
      <c r="H3" s="135" t="s">
        <v>5</v>
      </c>
      <c r="I3" s="136" t="s">
        <v>1086</v>
      </c>
      <c r="J3" s="136" t="s">
        <v>1087</v>
      </c>
      <c r="K3" s="135" t="s">
        <v>3</v>
      </c>
      <c r="L3" s="135" t="s">
        <v>1088</v>
      </c>
      <c r="M3" s="135" t="s">
        <v>5</v>
      </c>
      <c r="N3" s="135" t="s">
        <v>4</v>
      </c>
      <c r="O3" s="136" t="s">
        <v>1089</v>
      </c>
      <c r="P3" s="136" t="s">
        <v>8</v>
      </c>
      <c r="Q3" s="134" t="s">
        <v>6</v>
      </c>
      <c r="R3" s="134" t="s">
        <v>1281</v>
      </c>
      <c r="S3" s="136" t="s">
        <v>49</v>
      </c>
      <c r="T3" s="136">
        <v>2020</v>
      </c>
      <c r="U3" s="136">
        <v>2021</v>
      </c>
      <c r="V3" s="136">
        <v>2022</v>
      </c>
      <c r="W3" s="136">
        <v>2023</v>
      </c>
      <c r="X3" s="151" t="s">
        <v>10</v>
      </c>
      <c r="Y3" s="137" t="s">
        <v>798</v>
      </c>
      <c r="Z3" s="137" t="s">
        <v>11</v>
      </c>
      <c r="AA3" s="137" t="s">
        <v>479</v>
      </c>
      <c r="AB3" s="137" t="s">
        <v>799</v>
      </c>
      <c r="AC3" s="137" t="s">
        <v>800</v>
      </c>
      <c r="AD3" s="137" t="s">
        <v>480</v>
      </c>
      <c r="AE3" s="137" t="s">
        <v>12</v>
      </c>
      <c r="AF3" s="138" t="s">
        <v>798</v>
      </c>
      <c r="AG3" s="138" t="s">
        <v>11</v>
      </c>
      <c r="AH3" s="138" t="s">
        <v>479</v>
      </c>
      <c r="AI3" s="138" t="s">
        <v>799</v>
      </c>
      <c r="AJ3" s="138" t="s">
        <v>800</v>
      </c>
      <c r="AK3" s="138" t="s">
        <v>480</v>
      </c>
      <c r="AL3" s="138" t="s">
        <v>19</v>
      </c>
      <c r="AM3" s="139" t="s">
        <v>798</v>
      </c>
      <c r="AN3" s="139" t="s">
        <v>11</v>
      </c>
      <c r="AO3" s="139" t="s">
        <v>479</v>
      </c>
      <c r="AP3" s="139" t="s">
        <v>799</v>
      </c>
      <c r="AQ3" s="139" t="s">
        <v>800</v>
      </c>
      <c r="AR3" s="139" t="s">
        <v>480</v>
      </c>
      <c r="AS3" s="139" t="s">
        <v>20</v>
      </c>
      <c r="AT3" s="140" t="s">
        <v>798</v>
      </c>
      <c r="AU3" s="140" t="s">
        <v>11</v>
      </c>
      <c r="AV3" s="140" t="s">
        <v>479</v>
      </c>
      <c r="AW3" s="140" t="s">
        <v>799</v>
      </c>
      <c r="AX3" s="140" t="s">
        <v>800</v>
      </c>
      <c r="AY3" s="140" t="s">
        <v>480</v>
      </c>
      <c r="AZ3" s="140" t="s">
        <v>17</v>
      </c>
      <c r="BA3" s="136" t="s">
        <v>18</v>
      </c>
    </row>
    <row r="4" spans="1:54" s="153" customFormat="1" ht="65.25" thickTop="1" thickBot="1" x14ac:dyDescent="0.3">
      <c r="A4" s="134"/>
      <c r="B4" s="135" t="s">
        <v>54</v>
      </c>
      <c r="C4" s="135" t="s">
        <v>815</v>
      </c>
      <c r="D4" s="135" t="s">
        <v>809</v>
      </c>
      <c r="E4" s="135" t="s">
        <v>556</v>
      </c>
      <c r="F4" s="135" t="s">
        <v>558</v>
      </c>
      <c r="G4" s="135" t="s">
        <v>1093</v>
      </c>
      <c r="H4" s="135" t="s">
        <v>22</v>
      </c>
      <c r="I4" s="156">
        <v>0.57999999999999996</v>
      </c>
      <c r="J4" s="156">
        <v>0.6</v>
      </c>
      <c r="K4" s="135" t="s">
        <v>810</v>
      </c>
      <c r="L4" s="135" t="s">
        <v>59</v>
      </c>
      <c r="M4" s="135" t="s">
        <v>7</v>
      </c>
      <c r="N4" s="135" t="s">
        <v>63</v>
      </c>
      <c r="O4" s="136">
        <v>10</v>
      </c>
      <c r="P4" s="136">
        <v>1</v>
      </c>
      <c r="Q4" s="134" t="s">
        <v>138</v>
      </c>
      <c r="R4" s="134" t="s">
        <v>1282</v>
      </c>
      <c r="S4" s="136" t="s">
        <v>36</v>
      </c>
      <c r="T4" s="136">
        <v>0</v>
      </c>
      <c r="U4" s="136">
        <v>4</v>
      </c>
      <c r="V4" s="136">
        <v>3</v>
      </c>
      <c r="W4" s="136">
        <v>3</v>
      </c>
      <c r="X4" s="151">
        <f>SUBTOTAL(9,T4:W4)</f>
        <v>10</v>
      </c>
      <c r="Y4" s="142">
        <v>0</v>
      </c>
      <c r="Z4" s="142">
        <v>0</v>
      </c>
      <c r="AA4" s="142">
        <v>0</v>
      </c>
      <c r="AB4" s="142">
        <v>0</v>
      </c>
      <c r="AC4" s="142">
        <v>0</v>
      </c>
      <c r="AD4" s="142">
        <v>0</v>
      </c>
      <c r="AE4" s="142">
        <f>SUBTOTAL(9,Y4:AD4)</f>
        <v>0</v>
      </c>
      <c r="AF4" s="142">
        <v>0</v>
      </c>
      <c r="AG4" s="142">
        <v>0</v>
      </c>
      <c r="AH4" s="142">
        <v>0</v>
      </c>
      <c r="AI4" s="142">
        <v>0</v>
      </c>
      <c r="AJ4" s="142">
        <v>0</v>
      </c>
      <c r="AK4" s="142">
        <v>0</v>
      </c>
      <c r="AL4" s="142">
        <f>SUBTOTAL(9,AF4:AK4)</f>
        <v>0</v>
      </c>
      <c r="AM4" s="142">
        <v>0</v>
      </c>
      <c r="AN4" s="142">
        <v>0</v>
      </c>
      <c r="AO4" s="142">
        <v>0</v>
      </c>
      <c r="AP4" s="142">
        <v>0</v>
      </c>
      <c r="AQ4" s="142">
        <v>0</v>
      </c>
      <c r="AR4" s="142">
        <v>0</v>
      </c>
      <c r="AS4" s="142">
        <f>SUBTOTAL(9,AM4:AR4)</f>
        <v>0</v>
      </c>
      <c r="AT4" s="142">
        <v>0</v>
      </c>
      <c r="AU4" s="142">
        <v>0</v>
      </c>
      <c r="AV4" s="142">
        <v>0</v>
      </c>
      <c r="AW4" s="142">
        <v>0</v>
      </c>
      <c r="AX4" s="142">
        <v>0</v>
      </c>
      <c r="AY4" s="142">
        <v>0</v>
      </c>
      <c r="AZ4" s="142">
        <f>SUBTOTAL(9,AT4:AY4)</f>
        <v>0</v>
      </c>
      <c r="BA4" s="142">
        <f>+AE4+AL4+AS4+AZ4</f>
        <v>0</v>
      </c>
      <c r="BB4" s="172"/>
    </row>
    <row r="5" spans="1:54" s="153" customFormat="1" ht="65.25" thickTop="1" thickBot="1" x14ac:dyDescent="0.3">
      <c r="A5" s="134"/>
      <c r="B5" s="135" t="s">
        <v>54</v>
      </c>
      <c r="C5" s="135" t="s">
        <v>815</v>
      </c>
      <c r="D5" s="135" t="s">
        <v>809</v>
      </c>
      <c r="E5" s="135" t="s">
        <v>556</v>
      </c>
      <c r="F5" s="135" t="s">
        <v>558</v>
      </c>
      <c r="G5" s="135" t="s">
        <v>1093</v>
      </c>
      <c r="H5" s="135" t="s">
        <v>22</v>
      </c>
      <c r="I5" s="156">
        <v>0.57999999999999996</v>
      </c>
      <c r="J5" s="156">
        <v>0.6</v>
      </c>
      <c r="K5" s="135" t="s">
        <v>810</v>
      </c>
      <c r="L5" s="135" t="s">
        <v>60</v>
      </c>
      <c r="M5" s="135" t="s">
        <v>7</v>
      </c>
      <c r="N5" s="135" t="s">
        <v>64</v>
      </c>
      <c r="O5" s="136">
        <v>1</v>
      </c>
      <c r="P5" s="136">
        <v>2</v>
      </c>
      <c r="Q5" s="134" t="s">
        <v>138</v>
      </c>
      <c r="R5" s="134" t="s">
        <v>1282</v>
      </c>
      <c r="S5" s="136" t="s">
        <v>36</v>
      </c>
      <c r="T5" s="136">
        <v>0</v>
      </c>
      <c r="U5" s="136">
        <v>1</v>
      </c>
      <c r="V5" s="136">
        <v>0</v>
      </c>
      <c r="W5" s="136">
        <v>0</v>
      </c>
      <c r="X5" s="151">
        <f t="shared" ref="X5:X15" si="0">SUBTOTAL(9,T5:W5)</f>
        <v>1</v>
      </c>
      <c r="Y5" s="142">
        <v>0</v>
      </c>
      <c r="Z5" s="142">
        <v>0</v>
      </c>
      <c r="AA5" s="142">
        <v>0</v>
      </c>
      <c r="AB5" s="142">
        <v>0</v>
      </c>
      <c r="AC5" s="142">
        <v>0</v>
      </c>
      <c r="AD5" s="142">
        <v>0</v>
      </c>
      <c r="AE5" s="142">
        <f t="shared" ref="AE5:AE79" si="1">SUBTOTAL(9,Y5:AD5)</f>
        <v>0</v>
      </c>
      <c r="AF5" s="142">
        <v>0</v>
      </c>
      <c r="AG5" s="142">
        <v>0</v>
      </c>
      <c r="AH5" s="142">
        <v>0</v>
      </c>
      <c r="AI5" s="142">
        <v>20000000</v>
      </c>
      <c r="AJ5" s="142">
        <v>0</v>
      </c>
      <c r="AK5" s="142">
        <v>0</v>
      </c>
      <c r="AL5" s="142">
        <f t="shared" ref="AL5:AL79" si="2">SUBTOTAL(9,AF5:AK5)</f>
        <v>20000000</v>
      </c>
      <c r="AM5" s="142">
        <v>0</v>
      </c>
      <c r="AN5" s="142">
        <v>0</v>
      </c>
      <c r="AO5" s="142">
        <v>0</v>
      </c>
      <c r="AP5" s="142">
        <v>0</v>
      </c>
      <c r="AQ5" s="142">
        <v>0</v>
      </c>
      <c r="AR5" s="142">
        <v>0</v>
      </c>
      <c r="AS5" s="142">
        <f t="shared" ref="AS5:AS70" si="3">SUBTOTAL(9,AM5:AR5)</f>
        <v>0</v>
      </c>
      <c r="AT5" s="142">
        <v>0</v>
      </c>
      <c r="AU5" s="142">
        <v>0</v>
      </c>
      <c r="AV5" s="142">
        <v>0</v>
      </c>
      <c r="AW5" s="142">
        <v>0</v>
      </c>
      <c r="AX5" s="142">
        <v>0</v>
      </c>
      <c r="AY5" s="142">
        <v>0</v>
      </c>
      <c r="AZ5" s="142">
        <f>SUBTOTAL(9,AT5:AY5)</f>
        <v>0</v>
      </c>
      <c r="BA5" s="142">
        <f t="shared" ref="BA5:BA79" si="4">+AE5+AL5+AS5+AZ5</f>
        <v>20000000</v>
      </c>
      <c r="BB5" s="172"/>
    </row>
    <row r="6" spans="1:54" s="153" customFormat="1" ht="78" thickTop="1" thickBot="1" x14ac:dyDescent="0.3">
      <c r="A6" s="134"/>
      <c r="B6" s="135" t="s">
        <v>54</v>
      </c>
      <c r="C6" s="135" t="s">
        <v>815</v>
      </c>
      <c r="D6" s="135" t="s">
        <v>809</v>
      </c>
      <c r="E6" s="135" t="s">
        <v>556</v>
      </c>
      <c r="F6" s="135" t="s">
        <v>558</v>
      </c>
      <c r="G6" s="135" t="s">
        <v>1093</v>
      </c>
      <c r="H6" s="135" t="s">
        <v>22</v>
      </c>
      <c r="I6" s="156">
        <v>0.57999999999999996</v>
      </c>
      <c r="J6" s="156">
        <v>0.6</v>
      </c>
      <c r="K6" s="135" t="s">
        <v>810</v>
      </c>
      <c r="L6" s="135" t="s">
        <v>559</v>
      </c>
      <c r="M6" s="135" t="s">
        <v>7</v>
      </c>
      <c r="N6" s="135" t="s">
        <v>561</v>
      </c>
      <c r="O6" s="136">
        <v>1</v>
      </c>
      <c r="P6" s="136">
        <v>3</v>
      </c>
      <c r="Q6" s="134" t="s">
        <v>138</v>
      </c>
      <c r="R6" s="134" t="s">
        <v>1282</v>
      </c>
      <c r="S6" s="136" t="s">
        <v>35</v>
      </c>
      <c r="T6" s="136">
        <v>0</v>
      </c>
      <c r="U6" s="136">
        <v>1</v>
      </c>
      <c r="V6" s="136">
        <v>1</v>
      </c>
      <c r="W6" s="136">
        <v>1</v>
      </c>
      <c r="X6" s="151">
        <v>1</v>
      </c>
      <c r="Y6" s="142">
        <v>0</v>
      </c>
      <c r="Z6" s="142">
        <v>0</v>
      </c>
      <c r="AA6" s="142">
        <v>0</v>
      </c>
      <c r="AB6" s="142">
        <v>0</v>
      </c>
      <c r="AC6" s="142">
        <v>0</v>
      </c>
      <c r="AD6" s="142">
        <v>0</v>
      </c>
      <c r="AE6" s="142">
        <f t="shared" si="1"/>
        <v>0</v>
      </c>
      <c r="AF6" s="142">
        <v>0</v>
      </c>
      <c r="AG6" s="142">
        <v>0</v>
      </c>
      <c r="AH6" s="142">
        <v>0</v>
      </c>
      <c r="AI6" s="142">
        <v>0</v>
      </c>
      <c r="AJ6" s="142">
        <v>0</v>
      </c>
      <c r="AK6" s="142">
        <v>0</v>
      </c>
      <c r="AL6" s="142">
        <f t="shared" si="2"/>
        <v>0</v>
      </c>
      <c r="AM6" s="142">
        <v>0</v>
      </c>
      <c r="AN6" s="142">
        <v>0</v>
      </c>
      <c r="AO6" s="142">
        <v>0</v>
      </c>
      <c r="AP6" s="142">
        <v>0</v>
      </c>
      <c r="AQ6" s="142">
        <v>0</v>
      </c>
      <c r="AR6" s="142">
        <v>0</v>
      </c>
      <c r="AS6" s="142">
        <f t="shared" si="3"/>
        <v>0</v>
      </c>
      <c r="AT6" s="142">
        <v>0</v>
      </c>
      <c r="AU6" s="142">
        <v>0</v>
      </c>
      <c r="AV6" s="142">
        <v>0</v>
      </c>
      <c r="AW6" s="142">
        <v>0</v>
      </c>
      <c r="AX6" s="142">
        <v>0</v>
      </c>
      <c r="AY6" s="142">
        <v>0</v>
      </c>
      <c r="AZ6" s="142">
        <f t="shared" ref="AZ6:AZ71" si="5">SUBTOTAL(9,AT6:AY6)</f>
        <v>0</v>
      </c>
      <c r="BA6" s="142">
        <f t="shared" si="4"/>
        <v>0</v>
      </c>
      <c r="BB6" s="172"/>
    </row>
    <row r="7" spans="1:54" s="153" customFormat="1" ht="65.25" thickTop="1" thickBot="1" x14ac:dyDescent="0.3">
      <c r="A7" s="134"/>
      <c r="B7" s="135" t="s">
        <v>54</v>
      </c>
      <c r="C7" s="135" t="s">
        <v>815</v>
      </c>
      <c r="D7" s="135" t="s">
        <v>809</v>
      </c>
      <c r="E7" s="135" t="s">
        <v>556</v>
      </c>
      <c r="F7" s="135" t="s">
        <v>558</v>
      </c>
      <c r="G7" s="135" t="s">
        <v>1093</v>
      </c>
      <c r="H7" s="135" t="s">
        <v>22</v>
      </c>
      <c r="I7" s="156">
        <v>0.57999999999999996</v>
      </c>
      <c r="J7" s="156">
        <v>0.6</v>
      </c>
      <c r="K7" s="135" t="s">
        <v>810</v>
      </c>
      <c r="L7" s="135" t="s">
        <v>1084</v>
      </c>
      <c r="M7" s="135" t="s">
        <v>7</v>
      </c>
      <c r="N7" s="135" t="s">
        <v>562</v>
      </c>
      <c r="O7" s="136">
        <v>2</v>
      </c>
      <c r="P7" s="136">
        <v>4</v>
      </c>
      <c r="Q7" s="134" t="s">
        <v>138</v>
      </c>
      <c r="R7" s="134" t="s">
        <v>1282</v>
      </c>
      <c r="S7" s="136" t="s">
        <v>36</v>
      </c>
      <c r="T7" s="136">
        <v>0</v>
      </c>
      <c r="U7" s="136">
        <v>2</v>
      </c>
      <c r="V7" s="136">
        <v>0</v>
      </c>
      <c r="W7" s="136">
        <v>0</v>
      </c>
      <c r="X7" s="151">
        <f t="shared" si="0"/>
        <v>2</v>
      </c>
      <c r="Y7" s="142">
        <v>0</v>
      </c>
      <c r="Z7" s="142">
        <v>0</v>
      </c>
      <c r="AA7" s="142">
        <v>0</v>
      </c>
      <c r="AB7" s="142">
        <v>0</v>
      </c>
      <c r="AC7" s="142">
        <v>0</v>
      </c>
      <c r="AD7" s="142">
        <v>0</v>
      </c>
      <c r="AE7" s="142">
        <f t="shared" si="1"/>
        <v>0</v>
      </c>
      <c r="AF7" s="142">
        <v>0</v>
      </c>
      <c r="AG7" s="142">
        <v>0</v>
      </c>
      <c r="AH7" s="142">
        <v>0</v>
      </c>
      <c r="AI7" s="142">
        <v>0</v>
      </c>
      <c r="AJ7" s="142">
        <v>0</v>
      </c>
      <c r="AK7" s="142">
        <v>400000000</v>
      </c>
      <c r="AL7" s="142">
        <f t="shared" si="2"/>
        <v>400000000</v>
      </c>
      <c r="AM7" s="142">
        <v>0</v>
      </c>
      <c r="AN7" s="142">
        <v>0</v>
      </c>
      <c r="AO7" s="142">
        <v>0</v>
      </c>
      <c r="AP7" s="142">
        <v>0</v>
      </c>
      <c r="AQ7" s="142">
        <v>0</v>
      </c>
      <c r="AR7" s="142">
        <v>0</v>
      </c>
      <c r="AS7" s="142">
        <f t="shared" si="3"/>
        <v>0</v>
      </c>
      <c r="AT7" s="142">
        <v>0</v>
      </c>
      <c r="AU7" s="142">
        <v>0</v>
      </c>
      <c r="AV7" s="142">
        <v>0</v>
      </c>
      <c r="AW7" s="142">
        <v>0</v>
      </c>
      <c r="AX7" s="142">
        <v>0</v>
      </c>
      <c r="AY7" s="142">
        <v>0</v>
      </c>
      <c r="AZ7" s="142">
        <f t="shared" si="5"/>
        <v>0</v>
      </c>
      <c r="BA7" s="142">
        <f t="shared" si="4"/>
        <v>400000000</v>
      </c>
      <c r="BB7" s="172"/>
    </row>
    <row r="8" spans="1:54" s="153" customFormat="1" ht="65.25" thickTop="1" thickBot="1" x14ac:dyDescent="0.3">
      <c r="A8" s="134"/>
      <c r="B8" s="135" t="s">
        <v>54</v>
      </c>
      <c r="C8" s="135" t="s">
        <v>815</v>
      </c>
      <c r="D8" s="135" t="s">
        <v>809</v>
      </c>
      <c r="E8" s="135" t="s">
        <v>556</v>
      </c>
      <c r="F8" s="135" t="s">
        <v>558</v>
      </c>
      <c r="G8" s="135" t="s">
        <v>1093</v>
      </c>
      <c r="H8" s="135" t="s">
        <v>22</v>
      </c>
      <c r="I8" s="156">
        <v>0.57999999999999996</v>
      </c>
      <c r="J8" s="156">
        <v>0.6</v>
      </c>
      <c r="K8" s="135" t="s">
        <v>810</v>
      </c>
      <c r="L8" s="135" t="s">
        <v>560</v>
      </c>
      <c r="M8" s="135" t="s">
        <v>7</v>
      </c>
      <c r="N8" s="135" t="s">
        <v>40</v>
      </c>
      <c r="O8" s="136">
        <v>30</v>
      </c>
      <c r="P8" s="136">
        <v>5</v>
      </c>
      <c r="Q8" s="134" t="s">
        <v>138</v>
      </c>
      <c r="R8" s="134" t="s">
        <v>1282</v>
      </c>
      <c r="S8" s="136" t="s">
        <v>36</v>
      </c>
      <c r="T8" s="136">
        <v>0</v>
      </c>
      <c r="U8" s="136">
        <v>30</v>
      </c>
      <c r="V8" s="136">
        <v>0</v>
      </c>
      <c r="W8" s="136">
        <v>0</v>
      </c>
      <c r="X8" s="151">
        <f t="shared" si="0"/>
        <v>30</v>
      </c>
      <c r="Y8" s="142">
        <v>0</v>
      </c>
      <c r="Z8" s="142">
        <v>0</v>
      </c>
      <c r="AA8" s="142">
        <v>0</v>
      </c>
      <c r="AB8" s="142">
        <v>0</v>
      </c>
      <c r="AC8" s="142">
        <v>0</v>
      </c>
      <c r="AD8" s="142">
        <v>0</v>
      </c>
      <c r="AE8" s="142">
        <f t="shared" si="1"/>
        <v>0</v>
      </c>
      <c r="AF8" s="142">
        <v>0</v>
      </c>
      <c r="AG8" s="142">
        <v>0</v>
      </c>
      <c r="AH8" s="142">
        <v>0</v>
      </c>
      <c r="AI8" s="142">
        <v>0</v>
      </c>
      <c r="AJ8" s="142">
        <v>0</v>
      </c>
      <c r="AK8" s="142">
        <v>0</v>
      </c>
      <c r="AL8" s="142">
        <f t="shared" si="2"/>
        <v>0</v>
      </c>
      <c r="AM8" s="142">
        <v>0</v>
      </c>
      <c r="AN8" s="142">
        <v>0</v>
      </c>
      <c r="AO8" s="142">
        <v>0</v>
      </c>
      <c r="AP8" s="142">
        <v>0</v>
      </c>
      <c r="AQ8" s="142">
        <v>0</v>
      </c>
      <c r="AR8" s="142">
        <v>0</v>
      </c>
      <c r="AS8" s="142">
        <f t="shared" si="3"/>
        <v>0</v>
      </c>
      <c r="AT8" s="142">
        <v>0</v>
      </c>
      <c r="AU8" s="142">
        <v>0</v>
      </c>
      <c r="AV8" s="142">
        <v>0</v>
      </c>
      <c r="AW8" s="142">
        <v>0</v>
      </c>
      <c r="AX8" s="142">
        <v>0</v>
      </c>
      <c r="AY8" s="142">
        <v>0</v>
      </c>
      <c r="AZ8" s="142">
        <f t="shared" si="5"/>
        <v>0</v>
      </c>
      <c r="BA8" s="142">
        <f t="shared" si="4"/>
        <v>0</v>
      </c>
      <c r="BB8" s="172"/>
    </row>
    <row r="9" spans="1:54" s="153" customFormat="1" ht="65.25" thickTop="1" thickBot="1" x14ac:dyDescent="0.3">
      <c r="A9" s="134"/>
      <c r="B9" s="135" t="s">
        <v>54</v>
      </c>
      <c r="C9" s="135" t="s">
        <v>815</v>
      </c>
      <c r="D9" s="135" t="s">
        <v>809</v>
      </c>
      <c r="E9" s="135" t="s">
        <v>556</v>
      </c>
      <c r="F9" s="135" t="s">
        <v>558</v>
      </c>
      <c r="G9" s="135" t="s">
        <v>1093</v>
      </c>
      <c r="H9" s="135" t="s">
        <v>22</v>
      </c>
      <c r="I9" s="156">
        <v>0.57999999999999996</v>
      </c>
      <c r="J9" s="156">
        <v>0.6</v>
      </c>
      <c r="K9" s="135" t="s">
        <v>810</v>
      </c>
      <c r="L9" s="135" t="s">
        <v>563</v>
      </c>
      <c r="M9" s="135" t="s">
        <v>7</v>
      </c>
      <c r="N9" s="135" t="s">
        <v>566</v>
      </c>
      <c r="O9" s="136">
        <v>500</v>
      </c>
      <c r="P9" s="136">
        <v>6</v>
      </c>
      <c r="Q9" s="134" t="s">
        <v>138</v>
      </c>
      <c r="R9" s="134" t="s">
        <v>1282</v>
      </c>
      <c r="S9" s="136" t="s">
        <v>36</v>
      </c>
      <c r="T9" s="136">
        <v>0</v>
      </c>
      <c r="U9" s="136">
        <v>0</v>
      </c>
      <c r="V9" s="136">
        <v>250</v>
      </c>
      <c r="W9" s="136">
        <v>250</v>
      </c>
      <c r="X9" s="151">
        <f t="shared" si="0"/>
        <v>500</v>
      </c>
      <c r="Y9" s="142">
        <v>0</v>
      </c>
      <c r="Z9" s="142">
        <v>0</v>
      </c>
      <c r="AA9" s="142">
        <v>0</v>
      </c>
      <c r="AB9" s="142">
        <v>0</v>
      </c>
      <c r="AC9" s="142">
        <v>0</v>
      </c>
      <c r="AD9" s="142">
        <v>0</v>
      </c>
      <c r="AE9" s="142">
        <f t="shared" si="1"/>
        <v>0</v>
      </c>
      <c r="AF9" s="142">
        <v>0</v>
      </c>
      <c r="AG9" s="142">
        <v>0</v>
      </c>
      <c r="AH9" s="142">
        <v>0</v>
      </c>
      <c r="AI9" s="142">
        <v>0</v>
      </c>
      <c r="AJ9" s="142">
        <v>0</v>
      </c>
      <c r="AK9" s="142">
        <v>0</v>
      </c>
      <c r="AL9" s="142">
        <f t="shared" si="2"/>
        <v>0</v>
      </c>
      <c r="AM9" s="142">
        <v>0</v>
      </c>
      <c r="AN9" s="142">
        <v>0</v>
      </c>
      <c r="AO9" s="142">
        <v>0</v>
      </c>
      <c r="AP9" s="142">
        <v>0</v>
      </c>
      <c r="AQ9" s="142">
        <v>0</v>
      </c>
      <c r="AR9" s="142">
        <v>230000000</v>
      </c>
      <c r="AS9" s="142">
        <f t="shared" si="3"/>
        <v>230000000</v>
      </c>
      <c r="AT9" s="142">
        <v>0</v>
      </c>
      <c r="AU9" s="142">
        <v>0</v>
      </c>
      <c r="AV9" s="142">
        <v>0</v>
      </c>
      <c r="AW9" s="142">
        <v>0</v>
      </c>
      <c r="AX9" s="142">
        <v>0</v>
      </c>
      <c r="AY9" s="142">
        <v>230000000</v>
      </c>
      <c r="AZ9" s="142">
        <f t="shared" si="5"/>
        <v>230000000</v>
      </c>
      <c r="BA9" s="142">
        <f t="shared" si="4"/>
        <v>460000000</v>
      </c>
      <c r="BB9" s="172"/>
    </row>
    <row r="10" spans="1:54" s="153" customFormat="1" ht="65.25" thickTop="1" thickBot="1" x14ac:dyDescent="0.3">
      <c r="A10" s="134"/>
      <c r="B10" s="135" t="s">
        <v>54</v>
      </c>
      <c r="C10" s="135" t="s">
        <v>815</v>
      </c>
      <c r="D10" s="135" t="s">
        <v>809</v>
      </c>
      <c r="E10" s="135" t="s">
        <v>556</v>
      </c>
      <c r="F10" s="135" t="s">
        <v>558</v>
      </c>
      <c r="G10" s="135" t="s">
        <v>1093</v>
      </c>
      <c r="H10" s="135" t="s">
        <v>22</v>
      </c>
      <c r="I10" s="156">
        <v>0.57999999999999996</v>
      </c>
      <c r="J10" s="156">
        <v>0.6</v>
      </c>
      <c r="K10" s="135" t="s">
        <v>810</v>
      </c>
      <c r="L10" s="135" t="s">
        <v>61</v>
      </c>
      <c r="M10" s="135" t="s">
        <v>7</v>
      </c>
      <c r="N10" s="135" t="s">
        <v>65</v>
      </c>
      <c r="O10" s="136">
        <v>200</v>
      </c>
      <c r="P10" s="136">
        <v>7</v>
      </c>
      <c r="Q10" s="134" t="s">
        <v>138</v>
      </c>
      <c r="R10" s="134" t="s">
        <v>1282</v>
      </c>
      <c r="S10" s="136" t="s">
        <v>36</v>
      </c>
      <c r="T10" s="136">
        <v>0</v>
      </c>
      <c r="U10" s="136">
        <v>100</v>
      </c>
      <c r="V10" s="136">
        <v>50</v>
      </c>
      <c r="W10" s="136">
        <v>50</v>
      </c>
      <c r="X10" s="151">
        <f t="shared" si="0"/>
        <v>200</v>
      </c>
      <c r="Y10" s="142">
        <v>0</v>
      </c>
      <c r="Z10" s="142">
        <f>+'POAI 2020'!B6</f>
        <v>110000000</v>
      </c>
      <c r="AA10" s="142">
        <v>0</v>
      </c>
      <c r="AB10" s="142">
        <v>0</v>
      </c>
      <c r="AC10" s="142">
        <v>0</v>
      </c>
      <c r="AD10" s="142">
        <v>0</v>
      </c>
      <c r="AE10" s="142">
        <f t="shared" si="1"/>
        <v>110000000</v>
      </c>
      <c r="AF10" s="142">
        <v>0</v>
      </c>
      <c r="AG10" s="142">
        <v>0</v>
      </c>
      <c r="AH10" s="142">
        <v>0</v>
      </c>
      <c r="AI10" s="142">
        <v>0</v>
      </c>
      <c r="AJ10" s="142">
        <v>0</v>
      </c>
      <c r="AK10" s="142">
        <v>70000000</v>
      </c>
      <c r="AL10" s="142">
        <f t="shared" si="2"/>
        <v>70000000</v>
      </c>
      <c r="AM10" s="142">
        <v>0</v>
      </c>
      <c r="AN10" s="142">
        <v>0</v>
      </c>
      <c r="AO10" s="142">
        <v>0</v>
      </c>
      <c r="AP10" s="142">
        <v>0</v>
      </c>
      <c r="AQ10" s="142">
        <v>0</v>
      </c>
      <c r="AR10" s="142">
        <v>50000000</v>
      </c>
      <c r="AS10" s="142">
        <f t="shared" si="3"/>
        <v>50000000</v>
      </c>
      <c r="AT10" s="142">
        <v>0</v>
      </c>
      <c r="AU10" s="142">
        <v>0</v>
      </c>
      <c r="AV10" s="142">
        <v>0</v>
      </c>
      <c r="AW10" s="142">
        <v>0</v>
      </c>
      <c r="AX10" s="142">
        <v>0</v>
      </c>
      <c r="AY10" s="142">
        <v>50000000</v>
      </c>
      <c r="AZ10" s="142">
        <f t="shared" si="5"/>
        <v>50000000</v>
      </c>
      <c r="BA10" s="142">
        <f t="shared" si="4"/>
        <v>280000000</v>
      </c>
      <c r="BB10" s="172"/>
    </row>
    <row r="11" spans="1:54" s="153" customFormat="1" ht="65.25" thickTop="1" thickBot="1" x14ac:dyDescent="0.3">
      <c r="A11" s="134"/>
      <c r="B11" s="135" t="s">
        <v>54</v>
      </c>
      <c r="C11" s="135" t="s">
        <v>815</v>
      </c>
      <c r="D11" s="135" t="s">
        <v>809</v>
      </c>
      <c r="E11" s="135" t="s">
        <v>556</v>
      </c>
      <c r="F11" s="135" t="s">
        <v>558</v>
      </c>
      <c r="G11" s="135" t="s">
        <v>1093</v>
      </c>
      <c r="H11" s="135" t="s">
        <v>22</v>
      </c>
      <c r="I11" s="156">
        <v>0.57999999999999996</v>
      </c>
      <c r="J11" s="156">
        <v>0.6</v>
      </c>
      <c r="K11" s="135" t="s">
        <v>810</v>
      </c>
      <c r="L11" s="135" t="s">
        <v>62</v>
      </c>
      <c r="M11" s="135" t="s">
        <v>7</v>
      </c>
      <c r="N11" s="135" t="s">
        <v>567</v>
      </c>
      <c r="O11" s="136">
        <v>3</v>
      </c>
      <c r="P11" s="136">
        <v>8</v>
      </c>
      <c r="Q11" s="134" t="s">
        <v>568</v>
      </c>
      <c r="R11" s="134" t="s">
        <v>1282</v>
      </c>
      <c r="S11" s="136" t="s">
        <v>36</v>
      </c>
      <c r="T11" s="136">
        <v>0</v>
      </c>
      <c r="U11" s="136">
        <v>1</v>
      </c>
      <c r="V11" s="136">
        <v>1</v>
      </c>
      <c r="W11" s="136">
        <v>1</v>
      </c>
      <c r="X11" s="151">
        <f t="shared" si="0"/>
        <v>3</v>
      </c>
      <c r="Y11" s="142">
        <v>0</v>
      </c>
      <c r="Z11" s="142">
        <v>0</v>
      </c>
      <c r="AA11" s="142">
        <v>0</v>
      </c>
      <c r="AB11" s="142">
        <v>0</v>
      </c>
      <c r="AC11" s="142">
        <v>0</v>
      </c>
      <c r="AD11" s="142">
        <v>0</v>
      </c>
      <c r="AE11" s="142">
        <f t="shared" si="1"/>
        <v>0</v>
      </c>
      <c r="AF11" s="142">
        <v>0</v>
      </c>
      <c r="AG11" s="142">
        <v>0</v>
      </c>
      <c r="AH11" s="142">
        <v>0</v>
      </c>
      <c r="AI11" s="142">
        <v>0</v>
      </c>
      <c r="AJ11" s="142">
        <v>0</v>
      </c>
      <c r="AK11" s="142">
        <v>0</v>
      </c>
      <c r="AL11" s="142">
        <f t="shared" si="2"/>
        <v>0</v>
      </c>
      <c r="AM11" s="142">
        <v>0</v>
      </c>
      <c r="AN11" s="142">
        <v>0</v>
      </c>
      <c r="AO11" s="142">
        <v>0</v>
      </c>
      <c r="AP11" s="142">
        <v>0</v>
      </c>
      <c r="AQ11" s="142">
        <v>0</v>
      </c>
      <c r="AR11" s="142">
        <v>0</v>
      </c>
      <c r="AS11" s="142">
        <f t="shared" si="3"/>
        <v>0</v>
      </c>
      <c r="AT11" s="142">
        <v>0</v>
      </c>
      <c r="AU11" s="142">
        <v>0</v>
      </c>
      <c r="AV11" s="142">
        <v>0</v>
      </c>
      <c r="AW11" s="142">
        <v>0</v>
      </c>
      <c r="AX11" s="142">
        <v>0</v>
      </c>
      <c r="AY11" s="142">
        <v>0</v>
      </c>
      <c r="AZ11" s="142">
        <f t="shared" si="5"/>
        <v>0</v>
      </c>
      <c r="BA11" s="142">
        <f t="shared" si="4"/>
        <v>0</v>
      </c>
      <c r="BB11" s="172"/>
    </row>
    <row r="12" spans="1:54" s="153" customFormat="1" ht="65.25" thickTop="1" thickBot="1" x14ac:dyDescent="0.3">
      <c r="A12" s="134"/>
      <c r="B12" s="135" t="s">
        <v>54</v>
      </c>
      <c r="C12" s="135" t="s">
        <v>815</v>
      </c>
      <c r="D12" s="135" t="s">
        <v>809</v>
      </c>
      <c r="E12" s="135" t="s">
        <v>556</v>
      </c>
      <c r="F12" s="135" t="s">
        <v>558</v>
      </c>
      <c r="G12" s="135" t="s">
        <v>1093</v>
      </c>
      <c r="H12" s="135" t="s">
        <v>22</v>
      </c>
      <c r="I12" s="156">
        <v>0.57999999999999996</v>
      </c>
      <c r="J12" s="156">
        <v>0.6</v>
      </c>
      <c r="K12" s="135" t="s">
        <v>810</v>
      </c>
      <c r="L12" s="135" t="s">
        <v>41</v>
      </c>
      <c r="M12" s="135" t="s">
        <v>7</v>
      </c>
      <c r="N12" s="135" t="s">
        <v>25</v>
      </c>
      <c r="O12" s="136">
        <v>100</v>
      </c>
      <c r="P12" s="136">
        <v>9</v>
      </c>
      <c r="Q12" s="134" t="s">
        <v>138</v>
      </c>
      <c r="R12" s="134" t="s">
        <v>1282</v>
      </c>
      <c r="S12" s="136" t="s">
        <v>36</v>
      </c>
      <c r="T12" s="136">
        <v>0</v>
      </c>
      <c r="U12" s="136">
        <v>100</v>
      </c>
      <c r="V12" s="136">
        <v>0</v>
      </c>
      <c r="W12" s="136">
        <v>0</v>
      </c>
      <c r="X12" s="151">
        <f t="shared" si="0"/>
        <v>100</v>
      </c>
      <c r="Y12" s="142">
        <v>0</v>
      </c>
      <c r="Z12" s="142">
        <v>0</v>
      </c>
      <c r="AA12" s="142">
        <v>0</v>
      </c>
      <c r="AB12" s="142">
        <v>0</v>
      </c>
      <c r="AC12" s="142">
        <v>0</v>
      </c>
      <c r="AD12" s="142">
        <v>0</v>
      </c>
      <c r="AE12" s="142">
        <f t="shared" si="1"/>
        <v>0</v>
      </c>
      <c r="AF12" s="142">
        <v>0</v>
      </c>
      <c r="AG12" s="142">
        <v>0</v>
      </c>
      <c r="AH12" s="142">
        <v>0</v>
      </c>
      <c r="AI12" s="142">
        <v>42000000</v>
      </c>
      <c r="AJ12" s="142">
        <v>0</v>
      </c>
      <c r="AK12" s="142">
        <v>30000000</v>
      </c>
      <c r="AL12" s="142">
        <f t="shared" si="2"/>
        <v>72000000</v>
      </c>
      <c r="AM12" s="142">
        <v>0</v>
      </c>
      <c r="AN12" s="142">
        <v>0</v>
      </c>
      <c r="AO12" s="142">
        <v>0</v>
      </c>
      <c r="AP12" s="142">
        <v>0</v>
      </c>
      <c r="AQ12" s="142">
        <v>0</v>
      </c>
      <c r="AR12" s="142">
        <v>0</v>
      </c>
      <c r="AS12" s="142">
        <f t="shared" si="3"/>
        <v>0</v>
      </c>
      <c r="AT12" s="142">
        <v>0</v>
      </c>
      <c r="AU12" s="142">
        <v>0</v>
      </c>
      <c r="AV12" s="142">
        <v>0</v>
      </c>
      <c r="AW12" s="142">
        <v>0</v>
      </c>
      <c r="AX12" s="142">
        <v>0</v>
      </c>
      <c r="AY12" s="142">
        <v>0</v>
      </c>
      <c r="AZ12" s="142">
        <f t="shared" si="5"/>
        <v>0</v>
      </c>
      <c r="BA12" s="142">
        <f t="shared" si="4"/>
        <v>72000000</v>
      </c>
      <c r="BB12" s="172"/>
    </row>
    <row r="13" spans="1:54" s="153" customFormat="1" ht="65.25" thickTop="1" thickBot="1" x14ac:dyDescent="0.3">
      <c r="A13" s="134"/>
      <c r="B13" s="135" t="s">
        <v>54</v>
      </c>
      <c r="C13" s="135" t="s">
        <v>815</v>
      </c>
      <c r="D13" s="135" t="s">
        <v>809</v>
      </c>
      <c r="E13" s="135" t="s">
        <v>556</v>
      </c>
      <c r="F13" s="135" t="s">
        <v>558</v>
      </c>
      <c r="G13" s="135" t="s">
        <v>1093</v>
      </c>
      <c r="H13" s="135" t="s">
        <v>22</v>
      </c>
      <c r="I13" s="156">
        <v>0.57999999999999996</v>
      </c>
      <c r="J13" s="156">
        <v>0.6</v>
      </c>
      <c r="K13" s="135" t="s">
        <v>810</v>
      </c>
      <c r="L13" s="135" t="s">
        <v>41</v>
      </c>
      <c r="M13" s="135" t="s">
        <v>7</v>
      </c>
      <c r="N13" s="135" t="s">
        <v>66</v>
      </c>
      <c r="O13" s="136">
        <v>35</v>
      </c>
      <c r="P13" s="136">
        <v>10</v>
      </c>
      <c r="Q13" s="134" t="s">
        <v>138</v>
      </c>
      <c r="R13" s="134" t="s">
        <v>1282</v>
      </c>
      <c r="S13" s="136" t="s">
        <v>36</v>
      </c>
      <c r="T13" s="136">
        <v>0</v>
      </c>
      <c r="U13" s="136">
        <v>0</v>
      </c>
      <c r="V13" s="136">
        <v>35</v>
      </c>
      <c r="W13" s="136">
        <v>0</v>
      </c>
      <c r="X13" s="151">
        <f t="shared" si="0"/>
        <v>35</v>
      </c>
      <c r="Y13" s="142">
        <v>0</v>
      </c>
      <c r="Z13" s="142">
        <v>0</v>
      </c>
      <c r="AA13" s="142">
        <v>0</v>
      </c>
      <c r="AB13" s="142">
        <v>0</v>
      </c>
      <c r="AC13" s="142">
        <v>0</v>
      </c>
      <c r="AD13" s="142">
        <v>0</v>
      </c>
      <c r="AE13" s="142">
        <f t="shared" si="1"/>
        <v>0</v>
      </c>
      <c r="AF13" s="142">
        <v>0</v>
      </c>
      <c r="AG13" s="142">
        <v>0</v>
      </c>
      <c r="AH13" s="142">
        <v>0</v>
      </c>
      <c r="AI13" s="142">
        <v>0</v>
      </c>
      <c r="AJ13" s="142">
        <v>0</v>
      </c>
      <c r="AK13" s="142">
        <v>0</v>
      </c>
      <c r="AL13" s="142">
        <f t="shared" si="2"/>
        <v>0</v>
      </c>
      <c r="AM13" s="142">
        <v>0</v>
      </c>
      <c r="AN13" s="142">
        <v>0</v>
      </c>
      <c r="AO13" s="142">
        <v>0</v>
      </c>
      <c r="AP13" s="142">
        <v>0</v>
      </c>
      <c r="AQ13" s="142">
        <v>0</v>
      </c>
      <c r="AR13" s="142">
        <v>0</v>
      </c>
      <c r="AS13" s="142">
        <f t="shared" si="3"/>
        <v>0</v>
      </c>
      <c r="AT13" s="142">
        <v>0</v>
      </c>
      <c r="AU13" s="142">
        <v>0</v>
      </c>
      <c r="AV13" s="142">
        <v>0</v>
      </c>
      <c r="AW13" s="142">
        <v>0</v>
      </c>
      <c r="AX13" s="142">
        <v>0</v>
      </c>
      <c r="AY13" s="142">
        <v>0</v>
      </c>
      <c r="AZ13" s="142">
        <f t="shared" si="5"/>
        <v>0</v>
      </c>
      <c r="BA13" s="142">
        <f t="shared" si="4"/>
        <v>0</v>
      </c>
      <c r="BB13" s="172"/>
    </row>
    <row r="14" spans="1:54" s="153" customFormat="1" ht="65.25" thickTop="1" thickBot="1" x14ac:dyDescent="0.3">
      <c r="A14" s="134"/>
      <c r="B14" s="135" t="s">
        <v>54</v>
      </c>
      <c r="C14" s="135" t="s">
        <v>815</v>
      </c>
      <c r="D14" s="135" t="s">
        <v>809</v>
      </c>
      <c r="E14" s="135" t="s">
        <v>556</v>
      </c>
      <c r="F14" s="135" t="s">
        <v>558</v>
      </c>
      <c r="G14" s="135" t="s">
        <v>1093</v>
      </c>
      <c r="H14" s="135" t="s">
        <v>22</v>
      </c>
      <c r="I14" s="156">
        <v>0.57999999999999996</v>
      </c>
      <c r="J14" s="156">
        <v>0.6</v>
      </c>
      <c r="K14" s="135" t="s">
        <v>810</v>
      </c>
      <c r="L14" s="135" t="s">
        <v>564</v>
      </c>
      <c r="M14" s="135" t="s">
        <v>7</v>
      </c>
      <c r="N14" s="135" t="s">
        <v>569</v>
      </c>
      <c r="O14" s="136">
        <v>9</v>
      </c>
      <c r="P14" s="136">
        <v>11</v>
      </c>
      <c r="Q14" s="134" t="s">
        <v>138</v>
      </c>
      <c r="R14" s="134" t="s">
        <v>1282</v>
      </c>
      <c r="S14" s="136" t="s">
        <v>36</v>
      </c>
      <c r="T14" s="136">
        <v>2</v>
      </c>
      <c r="U14" s="136">
        <v>3</v>
      </c>
      <c r="V14" s="136">
        <v>3</v>
      </c>
      <c r="W14" s="136">
        <v>1</v>
      </c>
      <c r="X14" s="151">
        <f>SUBTOTAL(9,T14:W14)</f>
        <v>9</v>
      </c>
      <c r="Y14" s="142">
        <v>0</v>
      </c>
      <c r="Z14" s="142">
        <v>0</v>
      </c>
      <c r="AA14" s="142">
        <v>0</v>
      </c>
      <c r="AB14" s="142">
        <v>0</v>
      </c>
      <c r="AC14" s="142">
        <v>0</v>
      </c>
      <c r="AD14" s="142">
        <v>0</v>
      </c>
      <c r="AE14" s="142">
        <f t="shared" si="1"/>
        <v>0</v>
      </c>
      <c r="AF14" s="142">
        <v>0</v>
      </c>
      <c r="AG14" s="142">
        <v>0</v>
      </c>
      <c r="AH14" s="142">
        <v>0</v>
      </c>
      <c r="AI14" s="142">
        <v>20000000</v>
      </c>
      <c r="AJ14" s="142">
        <v>0</v>
      </c>
      <c r="AK14" s="142">
        <v>0</v>
      </c>
      <c r="AL14" s="142">
        <f t="shared" si="2"/>
        <v>20000000</v>
      </c>
      <c r="AM14" s="142">
        <v>0</v>
      </c>
      <c r="AN14" s="142">
        <v>0</v>
      </c>
      <c r="AO14" s="142">
        <v>0</v>
      </c>
      <c r="AP14" s="142">
        <v>20000000</v>
      </c>
      <c r="AQ14" s="142">
        <v>0</v>
      </c>
      <c r="AR14" s="142">
        <v>0</v>
      </c>
      <c r="AS14" s="142">
        <f t="shared" si="3"/>
        <v>20000000</v>
      </c>
      <c r="AT14" s="142">
        <v>0</v>
      </c>
      <c r="AU14" s="142">
        <v>0</v>
      </c>
      <c r="AV14" s="142">
        <v>0</v>
      </c>
      <c r="AW14" s="142">
        <v>20000000</v>
      </c>
      <c r="AX14" s="142">
        <v>0</v>
      </c>
      <c r="AY14" s="142">
        <v>0</v>
      </c>
      <c r="AZ14" s="142">
        <f t="shared" si="5"/>
        <v>20000000</v>
      </c>
      <c r="BA14" s="142">
        <f t="shared" si="4"/>
        <v>60000000</v>
      </c>
      <c r="BB14" s="172"/>
    </row>
    <row r="15" spans="1:54" s="153" customFormat="1" ht="65.25" thickTop="1" thickBot="1" x14ac:dyDescent="0.3">
      <c r="A15" s="134"/>
      <c r="B15" s="135" t="s">
        <v>54</v>
      </c>
      <c r="C15" s="135" t="s">
        <v>815</v>
      </c>
      <c r="D15" s="135" t="s">
        <v>809</v>
      </c>
      <c r="E15" s="135" t="s">
        <v>556</v>
      </c>
      <c r="F15" s="135" t="s">
        <v>558</v>
      </c>
      <c r="G15" s="135" t="s">
        <v>1093</v>
      </c>
      <c r="H15" s="135" t="s">
        <v>22</v>
      </c>
      <c r="I15" s="156">
        <v>0.57999999999999996</v>
      </c>
      <c r="J15" s="156">
        <v>0.6</v>
      </c>
      <c r="K15" s="135" t="s">
        <v>810</v>
      </c>
      <c r="L15" s="135" t="s">
        <v>565</v>
      </c>
      <c r="M15" s="135" t="s">
        <v>7</v>
      </c>
      <c r="N15" s="135" t="s">
        <v>570</v>
      </c>
      <c r="O15" s="136">
        <v>1</v>
      </c>
      <c r="P15" s="136">
        <v>12</v>
      </c>
      <c r="Q15" s="134" t="s">
        <v>138</v>
      </c>
      <c r="R15" s="134" t="s">
        <v>1282</v>
      </c>
      <c r="S15" s="136" t="s">
        <v>36</v>
      </c>
      <c r="T15" s="136">
        <v>0</v>
      </c>
      <c r="U15" s="136">
        <v>1</v>
      </c>
      <c r="V15" s="136">
        <v>0</v>
      </c>
      <c r="W15" s="136">
        <v>0</v>
      </c>
      <c r="X15" s="151">
        <f t="shared" si="0"/>
        <v>1</v>
      </c>
      <c r="Y15" s="142">
        <v>0</v>
      </c>
      <c r="Z15" s="142">
        <v>0</v>
      </c>
      <c r="AA15" s="142">
        <v>0</v>
      </c>
      <c r="AB15" s="142">
        <v>0</v>
      </c>
      <c r="AC15" s="142">
        <v>0</v>
      </c>
      <c r="AD15" s="142">
        <v>0</v>
      </c>
      <c r="AE15" s="142">
        <f t="shared" si="1"/>
        <v>0</v>
      </c>
      <c r="AF15" s="142">
        <v>0</v>
      </c>
      <c r="AG15" s="142">
        <v>0</v>
      </c>
      <c r="AH15" s="142">
        <v>0</v>
      </c>
      <c r="AI15" s="142">
        <v>0</v>
      </c>
      <c r="AJ15" s="142">
        <v>0</v>
      </c>
      <c r="AK15" s="142">
        <v>0</v>
      </c>
      <c r="AL15" s="142">
        <f t="shared" si="2"/>
        <v>0</v>
      </c>
      <c r="AM15" s="142">
        <v>0</v>
      </c>
      <c r="AN15" s="142">
        <v>0</v>
      </c>
      <c r="AO15" s="142">
        <v>0</v>
      </c>
      <c r="AP15" s="142">
        <v>0</v>
      </c>
      <c r="AQ15" s="142">
        <v>0</v>
      </c>
      <c r="AR15" s="142">
        <v>0</v>
      </c>
      <c r="AS15" s="142">
        <f t="shared" si="3"/>
        <v>0</v>
      </c>
      <c r="AT15" s="142">
        <v>0</v>
      </c>
      <c r="AU15" s="142">
        <v>0</v>
      </c>
      <c r="AV15" s="142">
        <v>0</v>
      </c>
      <c r="AW15" s="142">
        <v>0</v>
      </c>
      <c r="AX15" s="142">
        <v>0</v>
      </c>
      <c r="AY15" s="142">
        <v>0</v>
      </c>
      <c r="AZ15" s="142">
        <f t="shared" si="5"/>
        <v>0</v>
      </c>
      <c r="BA15" s="142">
        <f t="shared" si="4"/>
        <v>0</v>
      </c>
      <c r="BB15" s="172"/>
    </row>
    <row r="16" spans="1:54" s="153" customFormat="1" ht="65.25" thickTop="1" thickBot="1" x14ac:dyDescent="0.3">
      <c r="A16" s="134"/>
      <c r="B16" s="135" t="s">
        <v>54</v>
      </c>
      <c r="C16" s="135" t="s">
        <v>815</v>
      </c>
      <c r="D16" s="135" t="s">
        <v>811</v>
      </c>
      <c r="E16" s="135" t="s">
        <v>572</v>
      </c>
      <c r="F16" s="135" t="s">
        <v>571</v>
      </c>
      <c r="G16" s="135" t="s">
        <v>1094</v>
      </c>
      <c r="H16" s="179" t="s">
        <v>1095</v>
      </c>
      <c r="I16" s="136">
        <v>0</v>
      </c>
      <c r="J16" s="136">
        <v>5000</v>
      </c>
      <c r="K16" s="135" t="s">
        <v>812</v>
      </c>
      <c r="L16" s="135" t="s">
        <v>573</v>
      </c>
      <c r="M16" s="135" t="s">
        <v>7</v>
      </c>
      <c r="N16" s="135" t="s">
        <v>575</v>
      </c>
      <c r="O16" s="136">
        <v>50</v>
      </c>
      <c r="P16" s="136">
        <v>13</v>
      </c>
      <c r="Q16" s="134" t="s">
        <v>138</v>
      </c>
      <c r="R16" s="134" t="s">
        <v>1282</v>
      </c>
      <c r="S16" s="136" t="s">
        <v>36</v>
      </c>
      <c r="T16" s="136">
        <v>0</v>
      </c>
      <c r="U16" s="136">
        <v>0</v>
      </c>
      <c r="V16" s="136">
        <v>25</v>
      </c>
      <c r="W16" s="136">
        <v>25</v>
      </c>
      <c r="X16" s="151">
        <f>SUM(T16:W16)</f>
        <v>50</v>
      </c>
      <c r="Y16" s="142">
        <v>0</v>
      </c>
      <c r="Z16" s="142">
        <v>0</v>
      </c>
      <c r="AA16" s="142">
        <v>0</v>
      </c>
      <c r="AB16" s="142">
        <v>0</v>
      </c>
      <c r="AC16" s="142">
        <v>0</v>
      </c>
      <c r="AD16" s="142">
        <v>0</v>
      </c>
      <c r="AE16" s="142">
        <f t="shared" si="1"/>
        <v>0</v>
      </c>
      <c r="AF16" s="142">
        <v>0</v>
      </c>
      <c r="AG16" s="142">
        <v>0</v>
      </c>
      <c r="AH16" s="142">
        <v>0</v>
      </c>
      <c r="AI16" s="142">
        <v>0</v>
      </c>
      <c r="AJ16" s="142">
        <v>0</v>
      </c>
      <c r="AK16" s="142">
        <v>0</v>
      </c>
      <c r="AL16" s="142">
        <f t="shared" si="2"/>
        <v>0</v>
      </c>
      <c r="AM16" s="142">
        <v>0</v>
      </c>
      <c r="AN16" s="142">
        <f>47000000/2</f>
        <v>23500000</v>
      </c>
      <c r="AO16" s="142">
        <v>0</v>
      </c>
      <c r="AP16" s="142">
        <v>0</v>
      </c>
      <c r="AQ16" s="142">
        <v>0</v>
      </c>
      <c r="AR16" s="142">
        <v>0</v>
      </c>
      <c r="AS16" s="142">
        <f t="shared" si="3"/>
        <v>23500000</v>
      </c>
      <c r="AT16" s="142">
        <v>0</v>
      </c>
      <c r="AU16" s="142">
        <v>25000000</v>
      </c>
      <c r="AV16" s="142">
        <v>0</v>
      </c>
      <c r="AW16" s="142">
        <v>0</v>
      </c>
      <c r="AX16" s="142">
        <v>0</v>
      </c>
      <c r="AY16" s="142">
        <v>0</v>
      </c>
      <c r="AZ16" s="142">
        <f t="shared" si="5"/>
        <v>25000000</v>
      </c>
      <c r="BA16" s="142">
        <f t="shared" si="4"/>
        <v>48500000</v>
      </c>
      <c r="BB16" s="172"/>
    </row>
    <row r="17" spans="1:54" s="153" customFormat="1" ht="65.25" thickTop="1" thickBot="1" x14ac:dyDescent="0.3">
      <c r="A17" s="134"/>
      <c r="B17" s="135" t="s">
        <v>54</v>
      </c>
      <c r="C17" s="135" t="s">
        <v>815</v>
      </c>
      <c r="D17" s="135" t="s">
        <v>811</v>
      </c>
      <c r="E17" s="135" t="s">
        <v>572</v>
      </c>
      <c r="F17" s="135" t="s">
        <v>571</v>
      </c>
      <c r="G17" s="135" t="s">
        <v>1094</v>
      </c>
      <c r="H17" s="179" t="s">
        <v>1095</v>
      </c>
      <c r="I17" s="136">
        <v>0</v>
      </c>
      <c r="J17" s="136">
        <v>5000</v>
      </c>
      <c r="K17" s="135" t="s">
        <v>812</v>
      </c>
      <c r="L17" s="135" t="s">
        <v>573</v>
      </c>
      <c r="M17" s="135" t="s">
        <v>7</v>
      </c>
      <c r="N17" s="135" t="s">
        <v>576</v>
      </c>
      <c r="O17" s="136">
        <v>50</v>
      </c>
      <c r="P17" s="136">
        <v>14</v>
      </c>
      <c r="Q17" s="134" t="s">
        <v>138</v>
      </c>
      <c r="R17" s="134" t="s">
        <v>1282</v>
      </c>
      <c r="S17" s="136" t="s">
        <v>36</v>
      </c>
      <c r="T17" s="136">
        <v>0</v>
      </c>
      <c r="U17" s="136">
        <v>0</v>
      </c>
      <c r="V17" s="136">
        <v>25</v>
      </c>
      <c r="W17" s="136">
        <v>25</v>
      </c>
      <c r="X17" s="151">
        <f>SUM(T17:W17)</f>
        <v>50</v>
      </c>
      <c r="Y17" s="142">
        <v>0</v>
      </c>
      <c r="Z17" s="142">
        <v>0</v>
      </c>
      <c r="AA17" s="142">
        <v>0</v>
      </c>
      <c r="AB17" s="142">
        <v>0</v>
      </c>
      <c r="AC17" s="142">
        <v>0</v>
      </c>
      <c r="AD17" s="142">
        <v>0</v>
      </c>
      <c r="AE17" s="142">
        <f t="shared" si="1"/>
        <v>0</v>
      </c>
      <c r="AF17" s="142">
        <v>0</v>
      </c>
      <c r="AG17" s="142">
        <v>0</v>
      </c>
      <c r="AH17" s="142">
        <v>0</v>
      </c>
      <c r="AI17" s="142">
        <v>0</v>
      </c>
      <c r="AJ17" s="142">
        <v>0</v>
      </c>
      <c r="AK17" s="142">
        <v>0</v>
      </c>
      <c r="AL17" s="142">
        <f t="shared" si="2"/>
        <v>0</v>
      </c>
      <c r="AM17" s="142">
        <v>0</v>
      </c>
      <c r="AN17" s="142">
        <f>47000000/2</f>
        <v>23500000</v>
      </c>
      <c r="AO17" s="142">
        <v>0</v>
      </c>
      <c r="AP17" s="142">
        <v>0</v>
      </c>
      <c r="AQ17" s="142">
        <v>0</v>
      </c>
      <c r="AR17" s="142">
        <v>0</v>
      </c>
      <c r="AS17" s="142">
        <f t="shared" si="3"/>
        <v>23500000</v>
      </c>
      <c r="AT17" s="142">
        <v>0</v>
      </c>
      <c r="AU17" s="142">
        <v>25000000</v>
      </c>
      <c r="AV17" s="142">
        <v>0</v>
      </c>
      <c r="AW17" s="142">
        <v>0</v>
      </c>
      <c r="AX17" s="142">
        <v>0</v>
      </c>
      <c r="AY17" s="142">
        <v>0</v>
      </c>
      <c r="AZ17" s="142">
        <f t="shared" si="5"/>
        <v>25000000</v>
      </c>
      <c r="BA17" s="142">
        <f t="shared" si="4"/>
        <v>48500000</v>
      </c>
      <c r="BB17" s="172"/>
    </row>
    <row r="18" spans="1:54" s="153" customFormat="1" ht="65.25" thickTop="1" thickBot="1" x14ac:dyDescent="0.3">
      <c r="A18" s="134"/>
      <c r="B18" s="135" t="s">
        <v>54</v>
      </c>
      <c r="C18" s="135" t="s">
        <v>815</v>
      </c>
      <c r="D18" s="135" t="s">
        <v>811</v>
      </c>
      <c r="E18" s="135" t="s">
        <v>572</v>
      </c>
      <c r="F18" s="135" t="s">
        <v>571</v>
      </c>
      <c r="G18" s="135" t="s">
        <v>1094</v>
      </c>
      <c r="H18" s="179" t="s">
        <v>1095</v>
      </c>
      <c r="I18" s="136">
        <v>0</v>
      </c>
      <c r="J18" s="136">
        <v>5000</v>
      </c>
      <c r="K18" s="135" t="s">
        <v>812</v>
      </c>
      <c r="L18" s="135" t="s">
        <v>574</v>
      </c>
      <c r="M18" s="135" t="s">
        <v>7</v>
      </c>
      <c r="N18" s="135" t="s">
        <v>577</v>
      </c>
      <c r="O18" s="136">
        <v>1</v>
      </c>
      <c r="P18" s="136">
        <v>15</v>
      </c>
      <c r="Q18" s="134" t="s">
        <v>138</v>
      </c>
      <c r="R18" s="134" t="s">
        <v>1282</v>
      </c>
      <c r="S18" s="136" t="s">
        <v>36</v>
      </c>
      <c r="T18" s="136">
        <v>0</v>
      </c>
      <c r="U18" s="136">
        <v>1</v>
      </c>
      <c r="V18" s="136">
        <v>0</v>
      </c>
      <c r="W18" s="136">
        <v>0</v>
      </c>
      <c r="X18" s="151">
        <f>SUM(T18:W18)</f>
        <v>1</v>
      </c>
      <c r="Y18" s="142">
        <v>0</v>
      </c>
      <c r="Z18" s="142">
        <v>0</v>
      </c>
      <c r="AA18" s="142">
        <v>0</v>
      </c>
      <c r="AB18" s="142">
        <v>0</v>
      </c>
      <c r="AC18" s="142">
        <v>0</v>
      </c>
      <c r="AD18" s="142">
        <v>0</v>
      </c>
      <c r="AE18" s="142">
        <f t="shared" si="1"/>
        <v>0</v>
      </c>
      <c r="AF18" s="142">
        <v>0</v>
      </c>
      <c r="AG18" s="142">
        <v>50000000</v>
      </c>
      <c r="AH18" s="142">
        <v>0</v>
      </c>
      <c r="AI18" s="142">
        <v>0</v>
      </c>
      <c r="AJ18" s="142">
        <v>0</v>
      </c>
      <c r="AK18" s="142">
        <v>0</v>
      </c>
      <c r="AL18" s="142">
        <f t="shared" si="2"/>
        <v>50000000</v>
      </c>
      <c r="AM18" s="142">
        <v>0</v>
      </c>
      <c r="AN18" s="142">
        <v>0</v>
      </c>
      <c r="AO18" s="142">
        <v>0</v>
      </c>
      <c r="AP18" s="142">
        <v>0</v>
      </c>
      <c r="AQ18" s="142">
        <v>0</v>
      </c>
      <c r="AR18" s="142">
        <v>0</v>
      </c>
      <c r="AS18" s="142">
        <f t="shared" si="3"/>
        <v>0</v>
      </c>
      <c r="AT18" s="142">
        <v>0</v>
      </c>
      <c r="AU18" s="142">
        <v>0</v>
      </c>
      <c r="AV18" s="142">
        <v>0</v>
      </c>
      <c r="AW18" s="142">
        <v>0</v>
      </c>
      <c r="AX18" s="142">
        <v>0</v>
      </c>
      <c r="AY18" s="142">
        <v>0</v>
      </c>
      <c r="AZ18" s="142">
        <f t="shared" si="5"/>
        <v>0</v>
      </c>
      <c r="BA18" s="142">
        <f t="shared" si="4"/>
        <v>50000000</v>
      </c>
      <c r="BB18" s="172"/>
    </row>
    <row r="19" spans="1:54" s="153" customFormat="1" ht="65.25" thickTop="1" thickBot="1" x14ac:dyDescent="0.3">
      <c r="A19" s="134"/>
      <c r="B19" s="135" t="s">
        <v>54</v>
      </c>
      <c r="C19" s="135" t="s">
        <v>815</v>
      </c>
      <c r="D19" s="135" t="s">
        <v>832</v>
      </c>
      <c r="E19" s="135" t="s">
        <v>578</v>
      </c>
      <c r="F19" s="135" t="s">
        <v>579</v>
      </c>
      <c r="G19" s="135" t="s">
        <v>1096</v>
      </c>
      <c r="H19" s="155" t="s">
        <v>7</v>
      </c>
      <c r="I19" s="136">
        <v>16</v>
      </c>
      <c r="J19" s="136">
        <v>30</v>
      </c>
      <c r="K19" s="135" t="s">
        <v>580</v>
      </c>
      <c r="L19" s="135" t="s">
        <v>581</v>
      </c>
      <c r="M19" s="135" t="s">
        <v>7</v>
      </c>
      <c r="N19" s="135" t="s">
        <v>582</v>
      </c>
      <c r="O19" s="136">
        <v>300</v>
      </c>
      <c r="P19" s="136">
        <v>16</v>
      </c>
      <c r="Q19" s="134" t="s">
        <v>138</v>
      </c>
      <c r="R19" s="134" t="s">
        <v>1282</v>
      </c>
      <c r="S19" s="136" t="s">
        <v>36</v>
      </c>
      <c r="T19" s="136">
        <v>120</v>
      </c>
      <c r="U19" s="136">
        <v>80</v>
      </c>
      <c r="V19" s="136">
        <v>50</v>
      </c>
      <c r="W19" s="136">
        <v>50</v>
      </c>
      <c r="X19" s="151">
        <f>SUM(T19:W19)</f>
        <v>300</v>
      </c>
      <c r="Y19" s="142">
        <v>0</v>
      </c>
      <c r="Z19" s="142">
        <v>0</v>
      </c>
      <c r="AA19" s="142">
        <f>+'POAI 2020'!I12+'POAI 2020'!AM12</f>
        <v>11130087</v>
      </c>
      <c r="AB19" s="142">
        <v>0</v>
      </c>
      <c r="AC19" s="142"/>
      <c r="AD19" s="142">
        <v>0</v>
      </c>
      <c r="AE19" s="142">
        <f t="shared" si="1"/>
        <v>11130087</v>
      </c>
      <c r="AF19" s="142">
        <v>0</v>
      </c>
      <c r="AG19" s="142">
        <v>0</v>
      </c>
      <c r="AH19" s="142">
        <v>75000000</v>
      </c>
      <c r="AI19" s="142">
        <v>0</v>
      </c>
      <c r="AJ19" s="142">
        <v>0</v>
      </c>
      <c r="AK19" s="142">
        <v>0</v>
      </c>
      <c r="AL19" s="142">
        <f t="shared" si="2"/>
        <v>75000000</v>
      </c>
      <c r="AM19" s="142">
        <v>0</v>
      </c>
      <c r="AN19" s="142">
        <v>0</v>
      </c>
      <c r="AO19" s="142">
        <v>79000000</v>
      </c>
      <c r="AP19" s="142">
        <v>0</v>
      </c>
      <c r="AQ19" s="142">
        <v>0</v>
      </c>
      <c r="AR19" s="142">
        <v>0</v>
      </c>
      <c r="AS19" s="142">
        <f t="shared" si="3"/>
        <v>79000000</v>
      </c>
      <c r="AT19" s="142">
        <v>0</v>
      </c>
      <c r="AU19" s="142">
        <v>0</v>
      </c>
      <c r="AV19" s="142">
        <v>84000000</v>
      </c>
      <c r="AW19" s="142">
        <v>0</v>
      </c>
      <c r="AX19" s="142">
        <v>0</v>
      </c>
      <c r="AY19" s="142">
        <v>0</v>
      </c>
      <c r="AZ19" s="142">
        <f t="shared" si="5"/>
        <v>84000000</v>
      </c>
      <c r="BA19" s="142">
        <f t="shared" si="4"/>
        <v>249130087</v>
      </c>
      <c r="BB19" s="172"/>
    </row>
    <row r="20" spans="1:54" s="153" customFormat="1" ht="65.25" thickTop="1" thickBot="1" x14ac:dyDescent="0.3">
      <c r="A20" s="134"/>
      <c r="B20" s="135" t="s">
        <v>54</v>
      </c>
      <c r="C20" s="135" t="s">
        <v>815</v>
      </c>
      <c r="D20" s="135" t="s">
        <v>813</v>
      </c>
      <c r="E20" s="135" t="s">
        <v>583</v>
      </c>
      <c r="F20" s="135" t="s">
        <v>584</v>
      </c>
      <c r="G20" s="135" t="s">
        <v>1085</v>
      </c>
      <c r="H20" s="135" t="s">
        <v>7</v>
      </c>
      <c r="I20" s="136">
        <v>0</v>
      </c>
      <c r="J20" s="136">
        <v>30</v>
      </c>
      <c r="K20" s="135" t="s">
        <v>814</v>
      </c>
      <c r="L20" s="135" t="s">
        <v>38</v>
      </c>
      <c r="M20" s="135" t="s">
        <v>7</v>
      </c>
      <c r="N20" s="135" t="s">
        <v>39</v>
      </c>
      <c r="O20" s="136">
        <v>30</v>
      </c>
      <c r="P20" s="136">
        <v>17</v>
      </c>
      <c r="Q20" s="134" t="s">
        <v>138</v>
      </c>
      <c r="R20" s="134" t="s">
        <v>1282</v>
      </c>
      <c r="S20" s="136" t="s">
        <v>36</v>
      </c>
      <c r="T20" s="136">
        <v>10</v>
      </c>
      <c r="U20" s="136">
        <v>10</v>
      </c>
      <c r="V20" s="136">
        <v>10</v>
      </c>
      <c r="W20" s="136">
        <v>0</v>
      </c>
      <c r="X20" s="151">
        <f>SUBTOTAL(9,T20:W20)</f>
        <v>30</v>
      </c>
      <c r="Y20" s="142">
        <v>0</v>
      </c>
      <c r="Z20" s="142">
        <v>0</v>
      </c>
      <c r="AA20" s="142">
        <v>7635000</v>
      </c>
      <c r="AB20" s="142">
        <v>0</v>
      </c>
      <c r="AC20" s="142">
        <v>0</v>
      </c>
      <c r="AD20" s="142">
        <v>0</v>
      </c>
      <c r="AE20" s="142">
        <f t="shared" si="1"/>
        <v>7635000</v>
      </c>
      <c r="AF20" s="142">
        <v>0</v>
      </c>
      <c r="AG20" s="142">
        <v>0</v>
      </c>
      <c r="AH20" s="142">
        <v>0</v>
      </c>
      <c r="AI20" s="142">
        <v>0</v>
      </c>
      <c r="AJ20" s="142">
        <v>5000000</v>
      </c>
      <c r="AK20" s="142">
        <v>0</v>
      </c>
      <c r="AL20" s="142">
        <f t="shared" si="2"/>
        <v>5000000</v>
      </c>
      <c r="AM20" s="142">
        <v>0</v>
      </c>
      <c r="AN20" s="142">
        <v>0</v>
      </c>
      <c r="AO20" s="142">
        <v>0</v>
      </c>
      <c r="AP20" s="142">
        <v>0</v>
      </c>
      <c r="AQ20" s="142">
        <v>5000000</v>
      </c>
      <c r="AR20" s="142">
        <v>0</v>
      </c>
      <c r="AS20" s="142">
        <f t="shared" si="3"/>
        <v>5000000</v>
      </c>
      <c r="AT20" s="142">
        <v>0</v>
      </c>
      <c r="AU20" s="142">
        <v>0</v>
      </c>
      <c r="AV20" s="142">
        <v>0</v>
      </c>
      <c r="AW20" s="142">
        <v>0</v>
      </c>
      <c r="AX20" s="142">
        <v>0</v>
      </c>
      <c r="AY20" s="142">
        <v>0</v>
      </c>
      <c r="AZ20" s="142">
        <f t="shared" si="5"/>
        <v>0</v>
      </c>
      <c r="BA20" s="142">
        <f t="shared" si="4"/>
        <v>17635000</v>
      </c>
      <c r="BB20" s="172"/>
    </row>
    <row r="21" spans="1:54" s="153" customFormat="1" ht="65.25" thickTop="1" thickBot="1" x14ac:dyDescent="0.3">
      <c r="A21" s="134"/>
      <c r="B21" s="135" t="s">
        <v>54</v>
      </c>
      <c r="C21" s="135" t="s">
        <v>815</v>
      </c>
      <c r="D21" s="135" t="s">
        <v>813</v>
      </c>
      <c r="E21" s="135" t="s">
        <v>583</v>
      </c>
      <c r="F21" s="135" t="s">
        <v>584</v>
      </c>
      <c r="G21" s="135" t="s">
        <v>1085</v>
      </c>
      <c r="H21" s="135" t="s">
        <v>7</v>
      </c>
      <c r="I21" s="136">
        <v>0</v>
      </c>
      <c r="J21" s="136">
        <v>30</v>
      </c>
      <c r="K21" s="135" t="s">
        <v>814</v>
      </c>
      <c r="L21" s="135" t="s">
        <v>78</v>
      </c>
      <c r="M21" s="135" t="s">
        <v>7</v>
      </c>
      <c r="N21" s="135" t="s">
        <v>106</v>
      </c>
      <c r="O21" s="136">
        <v>500</v>
      </c>
      <c r="P21" s="136">
        <v>18</v>
      </c>
      <c r="Q21" s="134" t="s">
        <v>138</v>
      </c>
      <c r="R21" s="134" t="s">
        <v>1282</v>
      </c>
      <c r="S21" s="136" t="s">
        <v>36</v>
      </c>
      <c r="T21" s="136">
        <v>100</v>
      </c>
      <c r="U21" s="136">
        <v>150</v>
      </c>
      <c r="V21" s="136">
        <v>150</v>
      </c>
      <c r="W21" s="136">
        <v>100</v>
      </c>
      <c r="X21" s="151">
        <f>SUBTOTAL(9,T21:W21)</f>
        <v>500</v>
      </c>
      <c r="Y21" s="142">
        <v>0</v>
      </c>
      <c r="Z21" s="142">
        <v>0</v>
      </c>
      <c r="AA21" s="142">
        <v>30000000</v>
      </c>
      <c r="AB21" s="142">
        <v>0</v>
      </c>
      <c r="AC21" s="142">
        <v>0</v>
      </c>
      <c r="AD21" s="142">
        <v>0</v>
      </c>
      <c r="AE21" s="142">
        <f t="shared" si="1"/>
        <v>30000000</v>
      </c>
      <c r="AF21" s="142">
        <v>0</v>
      </c>
      <c r="AG21" s="142">
        <v>0</v>
      </c>
      <c r="AH21" s="142">
        <v>0</v>
      </c>
      <c r="AI21" s="142">
        <v>0</v>
      </c>
      <c r="AJ21" s="142">
        <v>35000000</v>
      </c>
      <c r="AK21" s="142">
        <v>0</v>
      </c>
      <c r="AL21" s="142">
        <f t="shared" si="2"/>
        <v>35000000</v>
      </c>
      <c r="AM21" s="142">
        <v>0</v>
      </c>
      <c r="AN21" s="142">
        <v>0</v>
      </c>
      <c r="AO21" s="142">
        <v>0</v>
      </c>
      <c r="AP21" s="142">
        <v>0</v>
      </c>
      <c r="AQ21" s="142">
        <v>35000000</v>
      </c>
      <c r="AR21" s="142">
        <v>0</v>
      </c>
      <c r="AS21" s="142">
        <f t="shared" si="3"/>
        <v>35000000</v>
      </c>
      <c r="AT21" s="142">
        <v>0</v>
      </c>
      <c r="AU21" s="142">
        <v>0</v>
      </c>
      <c r="AV21" s="142">
        <v>0</v>
      </c>
      <c r="AW21" s="142">
        <v>0</v>
      </c>
      <c r="AX21" s="142">
        <v>40000000</v>
      </c>
      <c r="AY21" s="142">
        <v>0</v>
      </c>
      <c r="AZ21" s="142">
        <f t="shared" si="5"/>
        <v>40000000</v>
      </c>
      <c r="BA21" s="142">
        <f t="shared" si="4"/>
        <v>140000000</v>
      </c>
      <c r="BB21" s="172"/>
    </row>
    <row r="22" spans="1:54" s="153" customFormat="1" ht="52.5" thickTop="1" thickBot="1" x14ac:dyDescent="0.3">
      <c r="A22" s="134"/>
      <c r="B22" s="135" t="s">
        <v>54</v>
      </c>
      <c r="C22" s="135" t="s">
        <v>815</v>
      </c>
      <c r="D22" s="135" t="s">
        <v>585</v>
      </c>
      <c r="E22" s="135" t="s">
        <v>586</v>
      </c>
      <c r="F22" s="135" t="s">
        <v>587</v>
      </c>
      <c r="G22" s="135" t="s">
        <v>1097</v>
      </c>
      <c r="H22" s="135" t="s">
        <v>7</v>
      </c>
      <c r="I22" s="136">
        <v>0</v>
      </c>
      <c r="J22" s="136">
        <v>3</v>
      </c>
      <c r="K22" s="135" t="s">
        <v>836</v>
      </c>
      <c r="L22" s="135" t="s">
        <v>1125</v>
      </c>
      <c r="M22" s="135" t="s">
        <v>7</v>
      </c>
      <c r="N22" s="135" t="s">
        <v>1126</v>
      </c>
      <c r="O22" s="136">
        <v>1</v>
      </c>
      <c r="P22" s="136">
        <v>19</v>
      </c>
      <c r="Q22" s="180" t="s">
        <v>1138</v>
      </c>
      <c r="R22" s="181" t="s">
        <v>1282</v>
      </c>
      <c r="S22" s="136" t="s">
        <v>36</v>
      </c>
      <c r="T22" s="136">
        <v>0</v>
      </c>
      <c r="U22" s="136">
        <v>1</v>
      </c>
      <c r="V22" s="136">
        <v>0</v>
      </c>
      <c r="W22" s="136">
        <v>0</v>
      </c>
      <c r="X22" s="151">
        <f>SUBTOTAL(9,T22:W22)</f>
        <v>1</v>
      </c>
      <c r="Y22" s="142">
        <v>0</v>
      </c>
      <c r="Z22" s="142">
        <v>0</v>
      </c>
      <c r="AA22" s="142">
        <v>0</v>
      </c>
      <c r="AB22" s="142">
        <v>0</v>
      </c>
      <c r="AC22" s="142">
        <v>0</v>
      </c>
      <c r="AD22" s="142">
        <v>0</v>
      </c>
      <c r="AE22" s="142">
        <f t="shared" si="1"/>
        <v>0</v>
      </c>
      <c r="AF22" s="142">
        <v>0</v>
      </c>
      <c r="AG22" s="142">
        <v>0</v>
      </c>
      <c r="AH22" s="142">
        <v>0</v>
      </c>
      <c r="AI22" s="142">
        <v>0</v>
      </c>
      <c r="AJ22" s="142">
        <v>0</v>
      </c>
      <c r="AK22" s="142">
        <v>100000000</v>
      </c>
      <c r="AL22" s="142">
        <f t="shared" si="2"/>
        <v>100000000</v>
      </c>
      <c r="AM22" s="142">
        <v>0</v>
      </c>
      <c r="AN22" s="142">
        <v>0</v>
      </c>
      <c r="AO22" s="142">
        <v>0</v>
      </c>
      <c r="AP22" s="142">
        <v>0</v>
      </c>
      <c r="AQ22" s="142">
        <v>0</v>
      </c>
      <c r="AR22" s="142">
        <v>0</v>
      </c>
      <c r="AS22" s="142">
        <f t="shared" si="3"/>
        <v>0</v>
      </c>
      <c r="AT22" s="142">
        <v>0</v>
      </c>
      <c r="AU22" s="142">
        <v>0</v>
      </c>
      <c r="AV22" s="142">
        <v>0</v>
      </c>
      <c r="AW22" s="142">
        <v>0</v>
      </c>
      <c r="AX22" s="142">
        <v>0</v>
      </c>
      <c r="AY22" s="142">
        <v>0</v>
      </c>
      <c r="AZ22" s="142">
        <f t="shared" si="5"/>
        <v>0</v>
      </c>
      <c r="BA22" s="142">
        <f t="shared" si="4"/>
        <v>100000000</v>
      </c>
      <c r="BB22" s="172"/>
    </row>
    <row r="23" spans="1:54" s="153" customFormat="1" ht="52.5" thickTop="1" thickBot="1" x14ac:dyDescent="0.3">
      <c r="A23" s="134"/>
      <c r="B23" s="135" t="s">
        <v>54</v>
      </c>
      <c r="C23" s="135" t="s">
        <v>815</v>
      </c>
      <c r="D23" s="135" t="s">
        <v>585</v>
      </c>
      <c r="E23" s="135" t="s">
        <v>586</v>
      </c>
      <c r="F23" s="135" t="s">
        <v>587</v>
      </c>
      <c r="G23" s="135" t="s">
        <v>1097</v>
      </c>
      <c r="H23" s="135" t="s">
        <v>7</v>
      </c>
      <c r="I23" s="136">
        <v>0</v>
      </c>
      <c r="J23" s="136">
        <v>3</v>
      </c>
      <c r="K23" s="135" t="s">
        <v>836</v>
      </c>
      <c r="L23" s="135" t="s">
        <v>1127</v>
      </c>
      <c r="M23" s="135" t="s">
        <v>7</v>
      </c>
      <c r="N23" s="135" t="s">
        <v>1131</v>
      </c>
      <c r="O23" s="136">
        <v>1</v>
      </c>
      <c r="P23" s="136">
        <v>20</v>
      </c>
      <c r="Q23" s="182" t="s">
        <v>138</v>
      </c>
      <c r="R23" s="181" t="s">
        <v>1282</v>
      </c>
      <c r="S23" s="136" t="s">
        <v>36</v>
      </c>
      <c r="T23" s="136">
        <v>0</v>
      </c>
      <c r="U23" s="136">
        <v>1</v>
      </c>
      <c r="V23" s="136">
        <v>0</v>
      </c>
      <c r="W23" s="136">
        <v>0</v>
      </c>
      <c r="X23" s="151">
        <f>SUBTOTAL(9,T23:W23)</f>
        <v>1</v>
      </c>
      <c r="Y23" s="142">
        <v>0</v>
      </c>
      <c r="Z23" s="142">
        <v>0</v>
      </c>
      <c r="AA23" s="142">
        <v>0</v>
      </c>
      <c r="AB23" s="142">
        <v>0</v>
      </c>
      <c r="AC23" s="142">
        <v>0</v>
      </c>
      <c r="AD23" s="142">
        <v>0</v>
      </c>
      <c r="AE23" s="142">
        <f t="shared" si="1"/>
        <v>0</v>
      </c>
      <c r="AF23" s="142">
        <v>0</v>
      </c>
      <c r="AG23" s="142">
        <v>0</v>
      </c>
      <c r="AH23" s="142">
        <v>0</v>
      </c>
      <c r="AI23" s="142">
        <v>0</v>
      </c>
      <c r="AJ23" s="142">
        <v>0</v>
      </c>
      <c r="AK23" s="142">
        <v>100000000</v>
      </c>
      <c r="AL23" s="142">
        <f t="shared" si="2"/>
        <v>100000000</v>
      </c>
      <c r="AM23" s="142">
        <v>0</v>
      </c>
      <c r="AN23" s="142">
        <v>0</v>
      </c>
      <c r="AO23" s="142">
        <v>0</v>
      </c>
      <c r="AP23" s="142">
        <v>0</v>
      </c>
      <c r="AQ23" s="142">
        <v>0</v>
      </c>
      <c r="AR23" s="142">
        <v>0</v>
      </c>
      <c r="AS23" s="142">
        <f t="shared" si="3"/>
        <v>0</v>
      </c>
      <c r="AT23" s="142">
        <v>0</v>
      </c>
      <c r="AU23" s="142">
        <v>0</v>
      </c>
      <c r="AV23" s="142">
        <v>0</v>
      </c>
      <c r="AW23" s="142">
        <v>0</v>
      </c>
      <c r="AX23" s="142">
        <v>0</v>
      </c>
      <c r="AY23" s="142">
        <v>0</v>
      </c>
      <c r="AZ23" s="142">
        <f t="shared" si="5"/>
        <v>0</v>
      </c>
      <c r="BA23" s="142">
        <f t="shared" si="4"/>
        <v>100000000</v>
      </c>
      <c r="BB23" s="172"/>
    </row>
    <row r="24" spans="1:54" s="153" customFormat="1" ht="52.5" thickTop="1" thickBot="1" x14ac:dyDescent="0.3">
      <c r="A24" s="134"/>
      <c r="B24" s="135" t="s">
        <v>54</v>
      </c>
      <c r="C24" s="135" t="s">
        <v>815</v>
      </c>
      <c r="D24" s="135" t="s">
        <v>585</v>
      </c>
      <c r="E24" s="135" t="s">
        <v>586</v>
      </c>
      <c r="F24" s="135" t="s">
        <v>587</v>
      </c>
      <c r="G24" s="135" t="s">
        <v>1097</v>
      </c>
      <c r="H24" s="135" t="s">
        <v>7</v>
      </c>
      <c r="I24" s="136">
        <v>0</v>
      </c>
      <c r="J24" s="136">
        <v>3</v>
      </c>
      <c r="K24" s="135" t="s">
        <v>836</v>
      </c>
      <c r="L24" s="186" t="s">
        <v>1128</v>
      </c>
      <c r="M24" s="135" t="s">
        <v>7</v>
      </c>
      <c r="N24" s="155" t="s">
        <v>1098</v>
      </c>
      <c r="O24" s="136">
        <v>1</v>
      </c>
      <c r="P24" s="175">
        <v>21</v>
      </c>
      <c r="Q24" s="180" t="s">
        <v>1099</v>
      </c>
      <c r="R24" s="181" t="s">
        <v>1283</v>
      </c>
      <c r="S24" s="136" t="s">
        <v>36</v>
      </c>
      <c r="T24" s="136">
        <v>0</v>
      </c>
      <c r="U24" s="136">
        <v>0</v>
      </c>
      <c r="V24" s="136">
        <v>1</v>
      </c>
      <c r="W24" s="136">
        <v>0</v>
      </c>
      <c r="X24" s="151">
        <f>SUBTOTAL(9,T24:W24)</f>
        <v>1</v>
      </c>
      <c r="Y24" s="142">
        <v>0</v>
      </c>
      <c r="Z24" s="142">
        <v>0</v>
      </c>
      <c r="AA24" s="142">
        <v>0</v>
      </c>
      <c r="AB24" s="142">
        <v>0</v>
      </c>
      <c r="AC24" s="142">
        <v>0</v>
      </c>
      <c r="AD24" s="142">
        <v>0</v>
      </c>
      <c r="AE24" s="142">
        <f t="shared" si="1"/>
        <v>0</v>
      </c>
      <c r="AF24" s="142">
        <v>0</v>
      </c>
      <c r="AG24" s="142">
        <v>0</v>
      </c>
      <c r="AH24" s="142">
        <v>0</v>
      </c>
      <c r="AI24" s="142">
        <v>0</v>
      </c>
      <c r="AJ24" s="142">
        <v>0</v>
      </c>
      <c r="AK24" s="142">
        <v>0</v>
      </c>
      <c r="AL24" s="142">
        <f t="shared" si="2"/>
        <v>0</v>
      </c>
      <c r="AM24" s="142">
        <v>0</v>
      </c>
      <c r="AN24" s="142">
        <v>0</v>
      </c>
      <c r="AO24" s="142">
        <v>0</v>
      </c>
      <c r="AP24" s="142">
        <v>0</v>
      </c>
      <c r="AQ24" s="142">
        <v>0</v>
      </c>
      <c r="AR24" s="142">
        <v>10000000000</v>
      </c>
      <c r="AS24" s="142">
        <f t="shared" si="3"/>
        <v>10000000000</v>
      </c>
      <c r="AT24" s="142">
        <v>0</v>
      </c>
      <c r="AU24" s="142">
        <v>0</v>
      </c>
      <c r="AV24" s="142">
        <v>0</v>
      </c>
      <c r="AW24" s="142">
        <v>0</v>
      </c>
      <c r="AX24" s="142">
        <v>0</v>
      </c>
      <c r="AY24" s="142">
        <v>0</v>
      </c>
      <c r="AZ24" s="142">
        <f t="shared" si="5"/>
        <v>0</v>
      </c>
      <c r="BA24" s="142">
        <f t="shared" si="4"/>
        <v>10000000000</v>
      </c>
      <c r="BB24" s="172"/>
    </row>
    <row r="25" spans="1:54" s="153" customFormat="1" ht="52.5" thickTop="1" thickBot="1" x14ac:dyDescent="0.3">
      <c r="A25" s="134"/>
      <c r="B25" s="135" t="s">
        <v>54</v>
      </c>
      <c r="C25" s="135" t="s">
        <v>816</v>
      </c>
      <c r="D25" s="135" t="s">
        <v>1100</v>
      </c>
      <c r="E25" s="135" t="s">
        <v>588</v>
      </c>
      <c r="F25" s="135" t="s">
        <v>589</v>
      </c>
      <c r="G25" s="135" t="s">
        <v>1101</v>
      </c>
      <c r="H25" s="135" t="s">
        <v>22</v>
      </c>
      <c r="I25" s="156">
        <v>0.25</v>
      </c>
      <c r="J25" s="156">
        <v>0.3</v>
      </c>
      <c r="K25" s="135" t="s">
        <v>69</v>
      </c>
      <c r="L25" s="135" t="s">
        <v>79</v>
      </c>
      <c r="M25" s="135" t="s">
        <v>135</v>
      </c>
      <c r="N25" s="135" t="s">
        <v>108</v>
      </c>
      <c r="O25" s="136">
        <v>1</v>
      </c>
      <c r="P25" s="136">
        <v>22</v>
      </c>
      <c r="Q25" s="134" t="s">
        <v>139</v>
      </c>
      <c r="R25" s="134" t="s">
        <v>1284</v>
      </c>
      <c r="S25" s="136" t="s">
        <v>36</v>
      </c>
      <c r="T25" s="136">
        <v>0</v>
      </c>
      <c r="U25" s="136">
        <v>1</v>
      </c>
      <c r="V25" s="136">
        <v>0</v>
      </c>
      <c r="W25" s="136">
        <v>0</v>
      </c>
      <c r="X25" s="151">
        <f>SUM(T25:W25)</f>
        <v>1</v>
      </c>
      <c r="Y25" s="142">
        <v>0</v>
      </c>
      <c r="Z25" s="142">
        <v>0</v>
      </c>
      <c r="AA25" s="142">
        <v>0</v>
      </c>
      <c r="AB25" s="142">
        <v>0</v>
      </c>
      <c r="AC25" s="142">
        <v>0</v>
      </c>
      <c r="AD25" s="142">
        <v>0</v>
      </c>
      <c r="AE25" s="142">
        <f t="shared" si="1"/>
        <v>0</v>
      </c>
      <c r="AF25" s="142">
        <v>0</v>
      </c>
      <c r="AG25" s="142">
        <v>0</v>
      </c>
      <c r="AH25" s="142">
        <v>0</v>
      </c>
      <c r="AI25" s="142">
        <v>0</v>
      </c>
      <c r="AJ25" s="142">
        <v>0</v>
      </c>
      <c r="AK25" s="142">
        <v>0</v>
      </c>
      <c r="AL25" s="142">
        <f t="shared" si="2"/>
        <v>0</v>
      </c>
      <c r="AM25" s="142">
        <v>0</v>
      </c>
      <c r="AN25" s="142">
        <v>0</v>
      </c>
      <c r="AO25" s="142">
        <v>0</v>
      </c>
      <c r="AP25" s="142">
        <v>0</v>
      </c>
      <c r="AQ25" s="142">
        <v>0</v>
      </c>
      <c r="AR25" s="142">
        <v>0</v>
      </c>
      <c r="AS25" s="142">
        <f t="shared" si="3"/>
        <v>0</v>
      </c>
      <c r="AT25" s="142">
        <v>0</v>
      </c>
      <c r="AU25" s="142">
        <v>0</v>
      </c>
      <c r="AV25" s="142">
        <v>0</v>
      </c>
      <c r="AW25" s="142">
        <v>0</v>
      </c>
      <c r="AX25" s="142">
        <v>0</v>
      </c>
      <c r="AY25" s="142">
        <v>0</v>
      </c>
      <c r="AZ25" s="142">
        <f t="shared" si="5"/>
        <v>0</v>
      </c>
      <c r="BA25" s="142">
        <f t="shared" si="4"/>
        <v>0</v>
      </c>
      <c r="BB25" s="172"/>
    </row>
    <row r="26" spans="1:54" s="153" customFormat="1" ht="52.5" thickTop="1" thickBot="1" x14ac:dyDescent="0.3">
      <c r="A26" s="134"/>
      <c r="B26" s="135" t="s">
        <v>54</v>
      </c>
      <c r="C26" s="135" t="s">
        <v>816</v>
      </c>
      <c r="D26" s="135" t="s">
        <v>1100</v>
      </c>
      <c r="E26" s="135" t="s">
        <v>588</v>
      </c>
      <c r="F26" s="135" t="s">
        <v>589</v>
      </c>
      <c r="G26" s="135" t="s">
        <v>1101</v>
      </c>
      <c r="H26" s="135" t="s">
        <v>22</v>
      </c>
      <c r="I26" s="156">
        <v>0.25</v>
      </c>
      <c r="J26" s="156">
        <v>0.3</v>
      </c>
      <c r="K26" s="135" t="s">
        <v>69</v>
      </c>
      <c r="L26" s="187" t="s">
        <v>590</v>
      </c>
      <c r="M26" s="135" t="s">
        <v>135</v>
      </c>
      <c r="N26" s="135" t="s">
        <v>591</v>
      </c>
      <c r="O26" s="136">
        <v>1</v>
      </c>
      <c r="P26" s="136">
        <v>23</v>
      </c>
      <c r="Q26" s="134" t="s">
        <v>1139</v>
      </c>
      <c r="R26" s="134" t="s">
        <v>1285</v>
      </c>
      <c r="S26" s="136" t="s">
        <v>36</v>
      </c>
      <c r="T26" s="136">
        <v>0</v>
      </c>
      <c r="U26" s="136">
        <v>1</v>
      </c>
      <c r="V26" s="136">
        <v>0</v>
      </c>
      <c r="W26" s="136">
        <v>0</v>
      </c>
      <c r="X26" s="151">
        <f>SUBTOTAL(9,X22:X25)</f>
        <v>1</v>
      </c>
      <c r="Y26" s="142">
        <v>0</v>
      </c>
      <c r="Z26" s="142">
        <v>0</v>
      </c>
      <c r="AA26" s="142">
        <v>0</v>
      </c>
      <c r="AB26" s="142">
        <v>0</v>
      </c>
      <c r="AC26" s="142">
        <v>0</v>
      </c>
      <c r="AD26" s="142">
        <v>0</v>
      </c>
      <c r="AE26" s="142">
        <f t="shared" si="1"/>
        <v>0</v>
      </c>
      <c r="AF26" s="142">
        <v>0</v>
      </c>
      <c r="AG26" s="142">
        <v>0</v>
      </c>
      <c r="AH26" s="142">
        <v>0</v>
      </c>
      <c r="AI26" s="142">
        <v>0</v>
      </c>
      <c r="AJ26" s="142">
        <v>0</v>
      </c>
      <c r="AK26" s="142">
        <v>0</v>
      </c>
      <c r="AL26" s="142">
        <f t="shared" si="2"/>
        <v>0</v>
      </c>
      <c r="AM26" s="142">
        <v>0</v>
      </c>
      <c r="AN26" s="142">
        <v>0</v>
      </c>
      <c r="AO26" s="142">
        <v>0</v>
      </c>
      <c r="AP26" s="142">
        <v>0</v>
      </c>
      <c r="AQ26" s="142">
        <v>0</v>
      </c>
      <c r="AR26" s="142">
        <v>0</v>
      </c>
      <c r="AS26" s="142">
        <f t="shared" si="3"/>
        <v>0</v>
      </c>
      <c r="AT26" s="142">
        <v>0</v>
      </c>
      <c r="AU26" s="142">
        <v>0</v>
      </c>
      <c r="AV26" s="142">
        <v>0</v>
      </c>
      <c r="AW26" s="142">
        <v>0</v>
      </c>
      <c r="AX26" s="142">
        <v>0</v>
      </c>
      <c r="AY26" s="142">
        <v>0</v>
      </c>
      <c r="AZ26" s="142">
        <f t="shared" si="5"/>
        <v>0</v>
      </c>
      <c r="BA26" s="142">
        <f t="shared" si="4"/>
        <v>0</v>
      </c>
      <c r="BB26" s="172"/>
    </row>
    <row r="27" spans="1:54" s="153" customFormat="1" ht="65.25" thickTop="1" thickBot="1" x14ac:dyDescent="0.3">
      <c r="A27" s="134"/>
      <c r="B27" s="135" t="s">
        <v>54</v>
      </c>
      <c r="C27" s="135" t="s">
        <v>816</v>
      </c>
      <c r="D27" s="135" t="s">
        <v>1100</v>
      </c>
      <c r="E27" s="135" t="s">
        <v>588</v>
      </c>
      <c r="F27" s="135" t="s">
        <v>589</v>
      </c>
      <c r="G27" s="135" t="s">
        <v>1101</v>
      </c>
      <c r="H27" s="135" t="s">
        <v>22</v>
      </c>
      <c r="I27" s="156">
        <v>0.25</v>
      </c>
      <c r="J27" s="156">
        <v>0.3</v>
      </c>
      <c r="K27" s="135" t="s">
        <v>69</v>
      </c>
      <c r="L27" s="135" t="s">
        <v>80</v>
      </c>
      <c r="M27" s="135" t="s">
        <v>136</v>
      </c>
      <c r="N27" s="135" t="s">
        <v>109</v>
      </c>
      <c r="O27" s="136">
        <v>2</v>
      </c>
      <c r="P27" s="136">
        <v>24</v>
      </c>
      <c r="Q27" s="134" t="s">
        <v>139</v>
      </c>
      <c r="R27" s="134" t="s">
        <v>1282</v>
      </c>
      <c r="S27" s="136" t="s">
        <v>36</v>
      </c>
      <c r="T27" s="136">
        <v>0</v>
      </c>
      <c r="U27" s="136">
        <v>0</v>
      </c>
      <c r="V27" s="136">
        <v>1</v>
      </c>
      <c r="W27" s="136">
        <v>1</v>
      </c>
      <c r="X27" s="151">
        <f t="shared" ref="X27:X35" si="6">SUM(T27:W27)</f>
        <v>2</v>
      </c>
      <c r="Y27" s="142">
        <v>0</v>
      </c>
      <c r="Z27" s="142">
        <v>0</v>
      </c>
      <c r="AA27" s="142">
        <v>0</v>
      </c>
      <c r="AB27" s="142">
        <v>0</v>
      </c>
      <c r="AC27" s="142">
        <v>0</v>
      </c>
      <c r="AD27" s="142">
        <v>0</v>
      </c>
      <c r="AE27" s="142">
        <f t="shared" si="1"/>
        <v>0</v>
      </c>
      <c r="AF27" s="142">
        <v>0</v>
      </c>
      <c r="AG27" s="142">
        <v>0</v>
      </c>
      <c r="AH27" s="142">
        <v>0</v>
      </c>
      <c r="AI27" s="142">
        <v>0</v>
      </c>
      <c r="AJ27" s="142">
        <v>0</v>
      </c>
      <c r="AK27" s="142">
        <v>0</v>
      </c>
      <c r="AL27" s="142">
        <f t="shared" si="2"/>
        <v>0</v>
      </c>
      <c r="AM27" s="142">
        <v>0</v>
      </c>
      <c r="AN27" s="142">
        <v>0</v>
      </c>
      <c r="AO27" s="142">
        <v>0</v>
      </c>
      <c r="AP27" s="142">
        <v>0</v>
      </c>
      <c r="AQ27" s="142">
        <v>0</v>
      </c>
      <c r="AR27" s="142">
        <v>0</v>
      </c>
      <c r="AS27" s="142">
        <f t="shared" si="3"/>
        <v>0</v>
      </c>
      <c r="AT27" s="142">
        <v>0</v>
      </c>
      <c r="AU27" s="142">
        <v>10000000</v>
      </c>
      <c r="AV27" s="142">
        <v>0</v>
      </c>
      <c r="AW27" s="142">
        <v>0</v>
      </c>
      <c r="AX27" s="142">
        <v>0</v>
      </c>
      <c r="AY27" s="142">
        <v>0</v>
      </c>
      <c r="AZ27" s="142">
        <f t="shared" si="5"/>
        <v>10000000</v>
      </c>
      <c r="BA27" s="142">
        <f t="shared" si="4"/>
        <v>10000000</v>
      </c>
      <c r="BB27" s="172"/>
    </row>
    <row r="28" spans="1:54" s="153" customFormat="1" ht="52.5" thickTop="1" thickBot="1" x14ac:dyDescent="0.3">
      <c r="A28" s="134"/>
      <c r="B28" s="135" t="s">
        <v>54</v>
      </c>
      <c r="C28" s="135" t="s">
        <v>816</v>
      </c>
      <c r="D28" s="135" t="s">
        <v>1100</v>
      </c>
      <c r="E28" s="135" t="s">
        <v>588</v>
      </c>
      <c r="F28" s="135" t="s">
        <v>589</v>
      </c>
      <c r="G28" s="135" t="s">
        <v>1101</v>
      </c>
      <c r="H28" s="135" t="s">
        <v>22</v>
      </c>
      <c r="I28" s="156">
        <v>0.25</v>
      </c>
      <c r="J28" s="156">
        <v>0.3</v>
      </c>
      <c r="K28" s="135" t="s">
        <v>70</v>
      </c>
      <c r="L28" s="183" t="s">
        <v>81</v>
      </c>
      <c r="M28" s="135" t="s">
        <v>26</v>
      </c>
      <c r="N28" s="135" t="s">
        <v>110</v>
      </c>
      <c r="O28" s="136">
        <v>1</v>
      </c>
      <c r="P28" s="175">
        <v>25</v>
      </c>
      <c r="Q28" s="136" t="s">
        <v>1102</v>
      </c>
      <c r="R28" s="136" t="s">
        <v>1283</v>
      </c>
      <c r="S28" s="136" t="s">
        <v>36</v>
      </c>
      <c r="T28" s="136">
        <v>0</v>
      </c>
      <c r="U28" s="136">
        <v>1</v>
      </c>
      <c r="V28" s="136">
        <v>0</v>
      </c>
      <c r="W28" s="136">
        <v>0</v>
      </c>
      <c r="X28" s="151">
        <f t="shared" si="6"/>
        <v>1</v>
      </c>
      <c r="Y28" s="142">
        <v>0</v>
      </c>
      <c r="Z28" s="142">
        <v>0</v>
      </c>
      <c r="AA28" s="142">
        <v>0</v>
      </c>
      <c r="AB28" s="142">
        <v>0</v>
      </c>
      <c r="AC28" s="142">
        <v>0</v>
      </c>
      <c r="AD28" s="142">
        <v>0</v>
      </c>
      <c r="AE28" s="142">
        <f t="shared" si="1"/>
        <v>0</v>
      </c>
      <c r="AF28" s="142">
        <v>0</v>
      </c>
      <c r="AG28" s="142">
        <v>0</v>
      </c>
      <c r="AH28" s="142">
        <v>0</v>
      </c>
      <c r="AI28" s="142">
        <v>0</v>
      </c>
      <c r="AJ28" s="142">
        <v>0</v>
      </c>
      <c r="AK28" s="142">
        <v>2000000000</v>
      </c>
      <c r="AL28" s="142">
        <f t="shared" si="2"/>
        <v>2000000000</v>
      </c>
      <c r="AM28" s="142">
        <v>0</v>
      </c>
      <c r="AN28" s="142">
        <v>0</v>
      </c>
      <c r="AO28" s="142">
        <v>0</v>
      </c>
      <c r="AP28" s="142">
        <v>0</v>
      </c>
      <c r="AQ28" s="142">
        <v>0</v>
      </c>
      <c r="AR28" s="142">
        <v>0</v>
      </c>
      <c r="AS28" s="142">
        <f t="shared" si="3"/>
        <v>0</v>
      </c>
      <c r="AT28" s="142">
        <v>0</v>
      </c>
      <c r="AU28" s="142">
        <v>0</v>
      </c>
      <c r="AV28" s="142">
        <v>0</v>
      </c>
      <c r="AW28" s="142">
        <v>0</v>
      </c>
      <c r="AX28" s="142">
        <v>0</v>
      </c>
      <c r="AY28" s="142">
        <v>0</v>
      </c>
      <c r="AZ28" s="142">
        <f t="shared" si="5"/>
        <v>0</v>
      </c>
      <c r="BA28" s="142">
        <f t="shared" si="4"/>
        <v>2000000000</v>
      </c>
      <c r="BB28" s="172"/>
    </row>
    <row r="29" spans="1:54" s="153" customFormat="1" ht="65.25" thickTop="1" thickBot="1" x14ac:dyDescent="0.3">
      <c r="A29" s="134"/>
      <c r="B29" s="135" t="s">
        <v>54</v>
      </c>
      <c r="C29" s="135" t="s">
        <v>816</v>
      </c>
      <c r="D29" s="135" t="s">
        <v>1100</v>
      </c>
      <c r="E29" s="135" t="s">
        <v>588</v>
      </c>
      <c r="F29" s="135" t="s">
        <v>589</v>
      </c>
      <c r="G29" s="135" t="s">
        <v>1101</v>
      </c>
      <c r="H29" s="135" t="s">
        <v>22</v>
      </c>
      <c r="I29" s="156">
        <v>0.25</v>
      </c>
      <c r="J29" s="156">
        <v>0.3</v>
      </c>
      <c r="K29" s="135" t="s">
        <v>70</v>
      </c>
      <c r="L29" s="135" t="s">
        <v>82</v>
      </c>
      <c r="M29" s="135" t="s">
        <v>26</v>
      </c>
      <c r="N29" s="135" t="s">
        <v>111</v>
      </c>
      <c r="O29" s="136">
        <v>150</v>
      </c>
      <c r="P29" s="175">
        <v>26</v>
      </c>
      <c r="Q29" s="136" t="s">
        <v>1102</v>
      </c>
      <c r="R29" s="136" t="s">
        <v>1282</v>
      </c>
      <c r="S29" s="136" t="s">
        <v>36</v>
      </c>
      <c r="T29" s="136">
        <v>0</v>
      </c>
      <c r="U29" s="136">
        <v>50</v>
      </c>
      <c r="V29" s="136">
        <v>50</v>
      </c>
      <c r="W29" s="136">
        <v>50</v>
      </c>
      <c r="X29" s="151">
        <f t="shared" si="6"/>
        <v>150</v>
      </c>
      <c r="Y29" s="142">
        <v>0</v>
      </c>
      <c r="Z29" s="142">
        <v>0</v>
      </c>
      <c r="AA29" s="142">
        <v>0</v>
      </c>
      <c r="AB29" s="142">
        <v>0</v>
      </c>
      <c r="AC29" s="142">
        <v>0</v>
      </c>
      <c r="AD29" s="142">
        <v>0</v>
      </c>
      <c r="AE29" s="142">
        <f t="shared" si="1"/>
        <v>0</v>
      </c>
      <c r="AF29" s="142">
        <v>0</v>
      </c>
      <c r="AG29" s="142">
        <v>0</v>
      </c>
      <c r="AH29" s="142">
        <v>0</v>
      </c>
      <c r="AI29" s="142">
        <v>0</v>
      </c>
      <c r="AJ29" s="142">
        <v>0</v>
      </c>
      <c r="AK29" s="142">
        <v>0</v>
      </c>
      <c r="AL29" s="142">
        <f t="shared" si="2"/>
        <v>0</v>
      </c>
      <c r="AM29" s="142">
        <v>0</v>
      </c>
      <c r="AN29" s="142">
        <v>0</v>
      </c>
      <c r="AO29" s="142">
        <v>0</v>
      </c>
      <c r="AP29" s="142">
        <v>0</v>
      </c>
      <c r="AQ29" s="142">
        <v>0</v>
      </c>
      <c r="AR29" s="142">
        <v>0</v>
      </c>
      <c r="AS29" s="142">
        <f t="shared" si="3"/>
        <v>0</v>
      </c>
      <c r="AT29" s="142">
        <v>0</v>
      </c>
      <c r="AU29" s="142">
        <v>0</v>
      </c>
      <c r="AV29" s="142">
        <v>0</v>
      </c>
      <c r="AW29" s="142">
        <v>0</v>
      </c>
      <c r="AX29" s="142">
        <v>0</v>
      </c>
      <c r="AY29" s="142">
        <v>0</v>
      </c>
      <c r="AZ29" s="142">
        <f t="shared" si="5"/>
        <v>0</v>
      </c>
      <c r="BA29" s="142">
        <f t="shared" si="4"/>
        <v>0</v>
      </c>
      <c r="BB29" s="172"/>
    </row>
    <row r="30" spans="1:54" s="153" customFormat="1" ht="65.25" thickTop="1" thickBot="1" x14ac:dyDescent="0.3">
      <c r="A30" s="134"/>
      <c r="B30" s="135" t="s">
        <v>54</v>
      </c>
      <c r="C30" s="135" t="s">
        <v>816</v>
      </c>
      <c r="D30" s="135" t="s">
        <v>1100</v>
      </c>
      <c r="E30" s="135" t="s">
        <v>588</v>
      </c>
      <c r="F30" s="135" t="s">
        <v>589</v>
      </c>
      <c r="G30" s="135" t="s">
        <v>1101</v>
      </c>
      <c r="H30" s="135" t="s">
        <v>22</v>
      </c>
      <c r="I30" s="156">
        <v>0.25</v>
      </c>
      <c r="J30" s="156">
        <v>0.3</v>
      </c>
      <c r="K30" s="135" t="s">
        <v>70</v>
      </c>
      <c r="L30" s="135" t="s">
        <v>592</v>
      </c>
      <c r="M30" s="135" t="s">
        <v>135</v>
      </c>
      <c r="N30" s="135" t="s">
        <v>593</v>
      </c>
      <c r="O30" s="136">
        <v>3</v>
      </c>
      <c r="P30" s="136">
        <v>27</v>
      </c>
      <c r="Q30" s="136" t="s">
        <v>1103</v>
      </c>
      <c r="R30" s="136" t="s">
        <v>1282</v>
      </c>
      <c r="S30" s="136" t="s">
        <v>36</v>
      </c>
      <c r="T30" s="136">
        <v>0</v>
      </c>
      <c r="U30" s="136">
        <v>1</v>
      </c>
      <c r="V30" s="136">
        <v>1</v>
      </c>
      <c r="W30" s="136">
        <v>1</v>
      </c>
      <c r="X30" s="151">
        <f t="shared" si="6"/>
        <v>3</v>
      </c>
      <c r="Y30" s="142">
        <v>0</v>
      </c>
      <c r="Z30" s="142">
        <v>0</v>
      </c>
      <c r="AA30" s="142">
        <v>0</v>
      </c>
      <c r="AB30" s="142">
        <v>0</v>
      </c>
      <c r="AC30" s="142">
        <v>0</v>
      </c>
      <c r="AD30" s="142">
        <v>0</v>
      </c>
      <c r="AE30" s="142">
        <f t="shared" si="1"/>
        <v>0</v>
      </c>
      <c r="AF30" s="142">
        <v>0</v>
      </c>
      <c r="AG30" s="142">
        <v>0</v>
      </c>
      <c r="AH30" s="142">
        <v>0</v>
      </c>
      <c r="AI30" s="142">
        <v>0</v>
      </c>
      <c r="AJ30" s="142">
        <v>0</v>
      </c>
      <c r="AK30" s="142">
        <v>0</v>
      </c>
      <c r="AL30" s="142">
        <f t="shared" si="2"/>
        <v>0</v>
      </c>
      <c r="AM30" s="142">
        <v>0</v>
      </c>
      <c r="AN30" s="142">
        <v>0</v>
      </c>
      <c r="AO30" s="142">
        <v>0</v>
      </c>
      <c r="AP30" s="142">
        <v>0</v>
      </c>
      <c r="AQ30" s="142">
        <v>0</v>
      </c>
      <c r="AR30" s="142">
        <v>0</v>
      </c>
      <c r="AS30" s="142">
        <f t="shared" si="3"/>
        <v>0</v>
      </c>
      <c r="AT30" s="142">
        <v>0</v>
      </c>
      <c r="AU30" s="142">
        <v>0</v>
      </c>
      <c r="AV30" s="142">
        <v>0</v>
      </c>
      <c r="AW30" s="142">
        <v>0</v>
      </c>
      <c r="AX30" s="142">
        <v>0</v>
      </c>
      <c r="AY30" s="142">
        <v>0</v>
      </c>
      <c r="AZ30" s="142">
        <f t="shared" si="5"/>
        <v>0</v>
      </c>
      <c r="BA30" s="142">
        <f t="shared" si="4"/>
        <v>0</v>
      </c>
      <c r="BB30" s="172"/>
    </row>
    <row r="31" spans="1:54" s="153" customFormat="1" ht="65.25" thickTop="1" thickBot="1" x14ac:dyDescent="0.3">
      <c r="A31" s="134"/>
      <c r="B31" s="135" t="s">
        <v>54</v>
      </c>
      <c r="C31" s="135" t="s">
        <v>816</v>
      </c>
      <c r="D31" s="135" t="s">
        <v>1100</v>
      </c>
      <c r="E31" s="135" t="s">
        <v>588</v>
      </c>
      <c r="F31" s="135" t="s">
        <v>589</v>
      </c>
      <c r="G31" s="135" t="s">
        <v>1101</v>
      </c>
      <c r="H31" s="135" t="s">
        <v>22</v>
      </c>
      <c r="I31" s="156">
        <v>0.25</v>
      </c>
      <c r="J31" s="156">
        <v>0.3</v>
      </c>
      <c r="K31" s="135" t="s">
        <v>71</v>
      </c>
      <c r="L31" s="135" t="s">
        <v>83</v>
      </c>
      <c r="M31" s="135" t="s">
        <v>7</v>
      </c>
      <c r="N31" s="135" t="s">
        <v>112</v>
      </c>
      <c r="O31" s="136">
        <v>14</v>
      </c>
      <c r="P31" s="136">
        <v>28</v>
      </c>
      <c r="Q31" s="134" t="s">
        <v>138</v>
      </c>
      <c r="R31" s="134" t="s">
        <v>1282</v>
      </c>
      <c r="S31" s="136" t="s">
        <v>36</v>
      </c>
      <c r="T31" s="136">
        <v>0</v>
      </c>
      <c r="U31" s="136">
        <v>5</v>
      </c>
      <c r="V31" s="136">
        <v>5</v>
      </c>
      <c r="W31" s="136">
        <v>4</v>
      </c>
      <c r="X31" s="151">
        <f t="shared" si="6"/>
        <v>14</v>
      </c>
      <c r="Y31" s="142">
        <v>0</v>
      </c>
      <c r="Z31" s="142">
        <v>0</v>
      </c>
      <c r="AA31" s="142">
        <v>0</v>
      </c>
      <c r="AB31" s="142">
        <v>0</v>
      </c>
      <c r="AC31" s="142">
        <v>0</v>
      </c>
      <c r="AD31" s="142">
        <v>0</v>
      </c>
      <c r="AE31" s="142">
        <f t="shared" si="1"/>
        <v>0</v>
      </c>
      <c r="AF31" s="142">
        <v>0</v>
      </c>
      <c r="AG31" s="142">
        <v>0</v>
      </c>
      <c r="AH31" s="142">
        <v>0</v>
      </c>
      <c r="AI31" s="142">
        <v>0</v>
      </c>
      <c r="AJ31" s="142">
        <v>10000000</v>
      </c>
      <c r="AK31" s="142">
        <v>0</v>
      </c>
      <c r="AL31" s="142">
        <f t="shared" si="2"/>
        <v>10000000</v>
      </c>
      <c r="AM31" s="142">
        <v>0</v>
      </c>
      <c r="AN31" s="142">
        <v>0</v>
      </c>
      <c r="AO31" s="142">
        <v>0</v>
      </c>
      <c r="AP31" s="142">
        <v>0</v>
      </c>
      <c r="AQ31" s="142">
        <v>10000000</v>
      </c>
      <c r="AR31" s="142">
        <v>0</v>
      </c>
      <c r="AS31" s="142">
        <f t="shared" si="3"/>
        <v>10000000</v>
      </c>
      <c r="AT31" s="142">
        <v>0</v>
      </c>
      <c r="AU31" s="142">
        <v>0</v>
      </c>
      <c r="AV31" s="142">
        <v>0</v>
      </c>
      <c r="AW31" s="142">
        <v>0</v>
      </c>
      <c r="AX31" s="142">
        <v>10000000</v>
      </c>
      <c r="AY31" s="142">
        <v>0</v>
      </c>
      <c r="AZ31" s="142">
        <f t="shared" si="5"/>
        <v>10000000</v>
      </c>
      <c r="BA31" s="142">
        <f t="shared" si="4"/>
        <v>30000000</v>
      </c>
      <c r="BB31" s="172"/>
    </row>
    <row r="32" spans="1:54" s="153" customFormat="1" ht="65.25" thickTop="1" thickBot="1" x14ac:dyDescent="0.3">
      <c r="A32" s="134"/>
      <c r="B32" s="135" t="s">
        <v>54</v>
      </c>
      <c r="C32" s="135" t="s">
        <v>816</v>
      </c>
      <c r="D32" s="135" t="s">
        <v>1100</v>
      </c>
      <c r="E32" s="135" t="s">
        <v>588</v>
      </c>
      <c r="F32" s="135" t="s">
        <v>589</v>
      </c>
      <c r="G32" s="135" t="s">
        <v>1101</v>
      </c>
      <c r="H32" s="135" t="s">
        <v>22</v>
      </c>
      <c r="I32" s="156">
        <v>0.25</v>
      </c>
      <c r="J32" s="156">
        <v>0.3</v>
      </c>
      <c r="K32" s="135" t="s">
        <v>71</v>
      </c>
      <c r="L32" s="135" t="s">
        <v>84</v>
      </c>
      <c r="M32" s="135" t="s">
        <v>135</v>
      </c>
      <c r="N32" s="135" t="s">
        <v>113</v>
      </c>
      <c r="O32" s="136">
        <v>4</v>
      </c>
      <c r="P32" s="136">
        <v>29</v>
      </c>
      <c r="Q32" s="134" t="s">
        <v>138</v>
      </c>
      <c r="R32" s="134" t="s">
        <v>1282</v>
      </c>
      <c r="S32" s="136" t="s">
        <v>36</v>
      </c>
      <c r="T32" s="136">
        <v>0</v>
      </c>
      <c r="U32" s="136">
        <v>2</v>
      </c>
      <c r="V32" s="136">
        <v>1</v>
      </c>
      <c r="W32" s="136">
        <v>1</v>
      </c>
      <c r="X32" s="151">
        <f t="shared" si="6"/>
        <v>4</v>
      </c>
      <c r="Y32" s="142">
        <v>0</v>
      </c>
      <c r="Z32" s="142">
        <v>0</v>
      </c>
      <c r="AA32" s="142">
        <v>0</v>
      </c>
      <c r="AB32" s="142">
        <v>0</v>
      </c>
      <c r="AC32" s="142">
        <v>0</v>
      </c>
      <c r="AD32" s="142">
        <v>0</v>
      </c>
      <c r="AE32" s="142">
        <f t="shared" si="1"/>
        <v>0</v>
      </c>
      <c r="AF32" s="142">
        <v>0</v>
      </c>
      <c r="AG32" s="142">
        <v>0</v>
      </c>
      <c r="AH32" s="142">
        <v>0</v>
      </c>
      <c r="AI32" s="142">
        <v>0</v>
      </c>
      <c r="AJ32" s="142">
        <v>5000000</v>
      </c>
      <c r="AK32" s="142">
        <v>0</v>
      </c>
      <c r="AL32" s="142">
        <f t="shared" si="2"/>
        <v>5000000</v>
      </c>
      <c r="AM32" s="142">
        <v>0</v>
      </c>
      <c r="AN32" s="142">
        <v>0</v>
      </c>
      <c r="AO32" s="142">
        <v>0</v>
      </c>
      <c r="AP32" s="142">
        <v>0</v>
      </c>
      <c r="AQ32" s="142">
        <v>5000000</v>
      </c>
      <c r="AR32" s="142">
        <v>0</v>
      </c>
      <c r="AS32" s="142">
        <f t="shared" si="3"/>
        <v>5000000</v>
      </c>
      <c r="AT32" s="142">
        <v>0</v>
      </c>
      <c r="AU32" s="142">
        <v>0</v>
      </c>
      <c r="AV32" s="142">
        <v>0</v>
      </c>
      <c r="AW32" s="142">
        <v>0</v>
      </c>
      <c r="AX32" s="142">
        <v>5000000</v>
      </c>
      <c r="AY32" s="142">
        <v>0</v>
      </c>
      <c r="AZ32" s="142">
        <f t="shared" si="5"/>
        <v>5000000</v>
      </c>
      <c r="BA32" s="142">
        <f t="shared" si="4"/>
        <v>15000000</v>
      </c>
      <c r="BB32" s="172"/>
    </row>
    <row r="33" spans="1:54" s="153" customFormat="1" ht="65.25" thickTop="1" thickBot="1" x14ac:dyDescent="0.3">
      <c r="A33" s="134"/>
      <c r="B33" s="135" t="s">
        <v>54</v>
      </c>
      <c r="C33" s="135" t="s">
        <v>816</v>
      </c>
      <c r="D33" s="135" t="s">
        <v>1100</v>
      </c>
      <c r="E33" s="135" t="s">
        <v>588</v>
      </c>
      <c r="F33" s="135" t="s">
        <v>589</v>
      </c>
      <c r="G33" s="135" t="s">
        <v>1101</v>
      </c>
      <c r="H33" s="135" t="s">
        <v>22</v>
      </c>
      <c r="I33" s="156">
        <v>0.25</v>
      </c>
      <c r="J33" s="156">
        <v>0.3</v>
      </c>
      <c r="K33" s="135" t="s">
        <v>72</v>
      </c>
      <c r="L33" s="135" t="s">
        <v>85</v>
      </c>
      <c r="M33" s="135" t="s">
        <v>137</v>
      </c>
      <c r="N33" s="135" t="s">
        <v>114</v>
      </c>
      <c r="O33" s="136">
        <v>3</v>
      </c>
      <c r="P33" s="136">
        <v>30</v>
      </c>
      <c r="Q33" s="134" t="s">
        <v>138</v>
      </c>
      <c r="R33" s="134" t="s">
        <v>1282</v>
      </c>
      <c r="S33" s="136" t="s">
        <v>36</v>
      </c>
      <c r="T33" s="136">
        <v>0</v>
      </c>
      <c r="U33" s="136">
        <v>1</v>
      </c>
      <c r="V33" s="136">
        <v>1</v>
      </c>
      <c r="W33" s="136">
        <v>1</v>
      </c>
      <c r="X33" s="151">
        <f t="shared" si="6"/>
        <v>3</v>
      </c>
      <c r="Y33" s="142">
        <v>0</v>
      </c>
      <c r="Z33" s="142">
        <v>0</v>
      </c>
      <c r="AA33" s="142">
        <v>0</v>
      </c>
      <c r="AB33" s="142">
        <v>0</v>
      </c>
      <c r="AC33" s="142">
        <v>0</v>
      </c>
      <c r="AD33" s="142">
        <v>0</v>
      </c>
      <c r="AE33" s="142">
        <f t="shared" si="1"/>
        <v>0</v>
      </c>
      <c r="AF33" s="142">
        <v>0</v>
      </c>
      <c r="AG33" s="142">
        <v>0</v>
      </c>
      <c r="AH33" s="142">
        <v>0</v>
      </c>
      <c r="AI33" s="142">
        <v>0</v>
      </c>
      <c r="AJ33" s="142">
        <v>15000000</v>
      </c>
      <c r="AK33" s="142">
        <v>0</v>
      </c>
      <c r="AL33" s="142">
        <f t="shared" si="2"/>
        <v>15000000</v>
      </c>
      <c r="AM33" s="142">
        <v>0</v>
      </c>
      <c r="AN33" s="142">
        <v>0</v>
      </c>
      <c r="AO33" s="142">
        <v>0</v>
      </c>
      <c r="AP33" s="142">
        <v>0</v>
      </c>
      <c r="AQ33" s="142">
        <v>10000000</v>
      </c>
      <c r="AR33" s="142">
        <v>0</v>
      </c>
      <c r="AS33" s="142">
        <f t="shared" si="3"/>
        <v>10000000</v>
      </c>
      <c r="AT33" s="142">
        <v>0</v>
      </c>
      <c r="AU33" s="142">
        <v>0</v>
      </c>
      <c r="AV33" s="142">
        <v>0</v>
      </c>
      <c r="AW33" s="142">
        <v>0</v>
      </c>
      <c r="AX33" s="142">
        <v>10000000</v>
      </c>
      <c r="AY33" s="142">
        <v>0</v>
      </c>
      <c r="AZ33" s="142">
        <f t="shared" si="5"/>
        <v>10000000</v>
      </c>
      <c r="BA33" s="142">
        <f t="shared" si="4"/>
        <v>35000000</v>
      </c>
      <c r="BB33" s="172"/>
    </row>
    <row r="34" spans="1:54" s="153" customFormat="1" ht="78" thickTop="1" thickBot="1" x14ac:dyDescent="0.3">
      <c r="A34" s="134"/>
      <c r="B34" s="135" t="s">
        <v>54</v>
      </c>
      <c r="C34" s="135" t="s">
        <v>816</v>
      </c>
      <c r="D34" s="135" t="s">
        <v>1100</v>
      </c>
      <c r="E34" s="135" t="s">
        <v>588</v>
      </c>
      <c r="F34" s="135" t="s">
        <v>589</v>
      </c>
      <c r="G34" s="135" t="s">
        <v>1101</v>
      </c>
      <c r="H34" s="135" t="s">
        <v>22</v>
      </c>
      <c r="I34" s="156">
        <v>0.25</v>
      </c>
      <c r="J34" s="156">
        <v>0.3</v>
      </c>
      <c r="K34" s="135" t="s">
        <v>72</v>
      </c>
      <c r="L34" s="135" t="s">
        <v>86</v>
      </c>
      <c r="M34" s="135" t="s">
        <v>137</v>
      </c>
      <c r="N34" s="135" t="s">
        <v>115</v>
      </c>
      <c r="O34" s="136">
        <v>2</v>
      </c>
      <c r="P34" s="136">
        <v>31</v>
      </c>
      <c r="Q34" s="134" t="s">
        <v>138</v>
      </c>
      <c r="R34" s="134" t="s">
        <v>1282</v>
      </c>
      <c r="S34" s="136" t="s">
        <v>36</v>
      </c>
      <c r="T34" s="136">
        <v>0</v>
      </c>
      <c r="U34" s="136">
        <v>0</v>
      </c>
      <c r="V34" s="136">
        <v>1</v>
      </c>
      <c r="W34" s="136">
        <v>1</v>
      </c>
      <c r="X34" s="151">
        <f t="shared" si="6"/>
        <v>2</v>
      </c>
      <c r="Y34" s="142">
        <v>0</v>
      </c>
      <c r="Z34" s="142">
        <v>0</v>
      </c>
      <c r="AA34" s="142">
        <v>0</v>
      </c>
      <c r="AB34" s="142">
        <v>0</v>
      </c>
      <c r="AC34" s="142">
        <v>0</v>
      </c>
      <c r="AD34" s="142">
        <v>0</v>
      </c>
      <c r="AE34" s="142">
        <f t="shared" si="1"/>
        <v>0</v>
      </c>
      <c r="AF34" s="142">
        <v>0</v>
      </c>
      <c r="AG34" s="142">
        <v>0</v>
      </c>
      <c r="AH34" s="142">
        <v>0</v>
      </c>
      <c r="AI34" s="142">
        <v>0</v>
      </c>
      <c r="AJ34" s="142">
        <v>0</v>
      </c>
      <c r="AK34" s="142">
        <v>0</v>
      </c>
      <c r="AL34" s="142">
        <f t="shared" si="2"/>
        <v>0</v>
      </c>
      <c r="AM34" s="142">
        <v>0</v>
      </c>
      <c r="AN34" s="142">
        <v>0</v>
      </c>
      <c r="AO34" s="142">
        <v>0</v>
      </c>
      <c r="AP34" s="142">
        <v>0</v>
      </c>
      <c r="AQ34" s="142">
        <v>5000000</v>
      </c>
      <c r="AR34" s="142">
        <v>0</v>
      </c>
      <c r="AS34" s="142">
        <f t="shared" si="3"/>
        <v>5000000</v>
      </c>
      <c r="AT34" s="142">
        <v>0</v>
      </c>
      <c r="AU34" s="142">
        <v>0</v>
      </c>
      <c r="AV34" s="142">
        <v>0</v>
      </c>
      <c r="AW34" s="142">
        <v>0</v>
      </c>
      <c r="AX34" s="142">
        <v>5000000</v>
      </c>
      <c r="AY34" s="142">
        <v>0</v>
      </c>
      <c r="AZ34" s="142">
        <f t="shared" si="5"/>
        <v>5000000</v>
      </c>
      <c r="BA34" s="142">
        <f t="shared" si="4"/>
        <v>10000000</v>
      </c>
      <c r="BB34" s="172"/>
    </row>
    <row r="35" spans="1:54" s="153" customFormat="1" ht="65.25" thickTop="1" thickBot="1" x14ac:dyDescent="0.3">
      <c r="A35" s="134"/>
      <c r="B35" s="135" t="s">
        <v>54</v>
      </c>
      <c r="C35" s="135" t="s">
        <v>816</v>
      </c>
      <c r="D35" s="135" t="s">
        <v>801</v>
      </c>
      <c r="E35" s="135" t="s">
        <v>802</v>
      </c>
      <c r="F35" s="135" t="s">
        <v>803</v>
      </c>
      <c r="G35" s="135" t="s">
        <v>1104</v>
      </c>
      <c r="H35" s="135" t="s">
        <v>22</v>
      </c>
      <c r="I35" s="136">
        <v>12</v>
      </c>
      <c r="J35" s="136">
        <v>5</v>
      </c>
      <c r="K35" s="135" t="s">
        <v>817</v>
      </c>
      <c r="L35" s="135" t="s">
        <v>1105</v>
      </c>
      <c r="M35" s="135" t="s">
        <v>137</v>
      </c>
      <c r="N35" s="155" t="s">
        <v>1113</v>
      </c>
      <c r="O35" s="136">
        <v>40</v>
      </c>
      <c r="P35" s="136">
        <v>32</v>
      </c>
      <c r="Q35" s="134" t="s">
        <v>138</v>
      </c>
      <c r="R35" s="134" t="s">
        <v>1282</v>
      </c>
      <c r="S35" s="136" t="s">
        <v>36</v>
      </c>
      <c r="T35" s="136">
        <v>0</v>
      </c>
      <c r="U35" s="136">
        <v>10</v>
      </c>
      <c r="V35" s="136">
        <v>10</v>
      </c>
      <c r="W35" s="136">
        <v>20</v>
      </c>
      <c r="X35" s="151">
        <f t="shared" si="6"/>
        <v>40</v>
      </c>
      <c r="Y35" s="142">
        <v>0</v>
      </c>
      <c r="Z35" s="142">
        <v>0</v>
      </c>
      <c r="AA35" s="142">
        <v>0</v>
      </c>
      <c r="AB35" s="142">
        <v>0</v>
      </c>
      <c r="AC35" s="142">
        <v>0</v>
      </c>
      <c r="AD35" s="142">
        <v>0</v>
      </c>
      <c r="AE35" s="142">
        <f>SUBTOTAL(9,Y35:AD35)</f>
        <v>0</v>
      </c>
      <c r="AF35" s="142">
        <v>0</v>
      </c>
      <c r="AG35" s="142">
        <v>0</v>
      </c>
      <c r="AH35" s="142">
        <v>0</v>
      </c>
      <c r="AI35" s="142">
        <v>0</v>
      </c>
      <c r="AJ35" s="142">
        <v>3000000</v>
      </c>
      <c r="AK35" s="142">
        <v>0</v>
      </c>
      <c r="AL35" s="142">
        <f>SUBTOTAL(9,AF35:AK35)</f>
        <v>3000000</v>
      </c>
      <c r="AM35" s="142">
        <v>0</v>
      </c>
      <c r="AN35" s="142">
        <v>0</v>
      </c>
      <c r="AO35" s="142">
        <v>0</v>
      </c>
      <c r="AP35" s="142">
        <v>0</v>
      </c>
      <c r="AQ35" s="142">
        <v>3000000</v>
      </c>
      <c r="AR35" s="142">
        <v>0</v>
      </c>
      <c r="AS35" s="142">
        <f t="shared" si="3"/>
        <v>3000000</v>
      </c>
      <c r="AT35" s="142">
        <v>0</v>
      </c>
      <c r="AU35" s="142">
        <v>3000000</v>
      </c>
      <c r="AV35" s="142">
        <v>0</v>
      </c>
      <c r="AW35" s="142">
        <v>0</v>
      </c>
      <c r="AX35" s="142">
        <v>0</v>
      </c>
      <c r="AY35" s="142">
        <v>0</v>
      </c>
      <c r="AZ35" s="142">
        <f t="shared" si="5"/>
        <v>3000000</v>
      </c>
      <c r="BA35" s="142">
        <f>+AE35+AL35+AS35+AZ35</f>
        <v>9000000</v>
      </c>
      <c r="BB35" s="172"/>
    </row>
    <row r="36" spans="1:54" s="153" customFormat="1" ht="65.25" thickTop="1" thickBot="1" x14ac:dyDescent="0.3">
      <c r="A36" s="134"/>
      <c r="B36" s="135" t="s">
        <v>54</v>
      </c>
      <c r="C36" s="135" t="s">
        <v>816</v>
      </c>
      <c r="D36" s="135" t="s">
        <v>801</v>
      </c>
      <c r="E36" s="135" t="s">
        <v>802</v>
      </c>
      <c r="F36" s="135" t="s">
        <v>803</v>
      </c>
      <c r="G36" s="135" t="s">
        <v>1104</v>
      </c>
      <c r="H36" s="135" t="s">
        <v>22</v>
      </c>
      <c r="I36" s="136">
        <v>12</v>
      </c>
      <c r="J36" s="136">
        <v>5</v>
      </c>
      <c r="K36" s="135" t="s">
        <v>817</v>
      </c>
      <c r="L36" s="135" t="s">
        <v>1106</v>
      </c>
      <c r="M36" s="135" t="s">
        <v>137</v>
      </c>
      <c r="N36" s="155" t="s">
        <v>1114</v>
      </c>
      <c r="O36" s="136">
        <v>40</v>
      </c>
      <c r="P36" s="136">
        <v>33</v>
      </c>
      <c r="Q36" s="134" t="s">
        <v>138</v>
      </c>
      <c r="R36" s="134" t="s">
        <v>1282</v>
      </c>
      <c r="S36" s="136" t="s">
        <v>36</v>
      </c>
      <c r="T36" s="136">
        <v>0</v>
      </c>
      <c r="U36" s="136">
        <v>10</v>
      </c>
      <c r="V36" s="136">
        <v>10</v>
      </c>
      <c r="W36" s="136">
        <v>20</v>
      </c>
      <c r="X36" s="151">
        <f t="shared" ref="X36:X42" si="7">SUM(T36:W36)</f>
        <v>40</v>
      </c>
      <c r="Y36" s="142">
        <v>0</v>
      </c>
      <c r="Z36" s="142">
        <v>0</v>
      </c>
      <c r="AA36" s="142">
        <v>0</v>
      </c>
      <c r="AB36" s="142">
        <v>0</v>
      </c>
      <c r="AC36" s="142">
        <v>0</v>
      </c>
      <c r="AD36" s="142">
        <v>0</v>
      </c>
      <c r="AE36" s="142">
        <f t="shared" ref="AE36:AE42" si="8">SUBTOTAL(9,Y36:AD36)</f>
        <v>0</v>
      </c>
      <c r="AF36" s="142">
        <v>0</v>
      </c>
      <c r="AG36" s="142">
        <v>0</v>
      </c>
      <c r="AH36" s="142">
        <v>0</v>
      </c>
      <c r="AI36" s="142">
        <v>0</v>
      </c>
      <c r="AJ36" s="142">
        <v>3000000</v>
      </c>
      <c r="AK36" s="142">
        <v>0</v>
      </c>
      <c r="AL36" s="142">
        <f t="shared" ref="AL36:AL42" si="9">SUBTOTAL(9,AF36:AK36)</f>
        <v>3000000</v>
      </c>
      <c r="AM36" s="142">
        <v>0</v>
      </c>
      <c r="AN36" s="142">
        <v>0</v>
      </c>
      <c r="AO36" s="142">
        <v>0</v>
      </c>
      <c r="AP36" s="142">
        <v>0</v>
      </c>
      <c r="AQ36" s="142">
        <v>3000000</v>
      </c>
      <c r="AR36" s="142">
        <v>0</v>
      </c>
      <c r="AS36" s="142">
        <f t="shared" si="3"/>
        <v>3000000</v>
      </c>
      <c r="AT36" s="142">
        <v>0</v>
      </c>
      <c r="AU36" s="142">
        <v>3000000</v>
      </c>
      <c r="AV36" s="142">
        <v>0</v>
      </c>
      <c r="AW36" s="142">
        <v>0</v>
      </c>
      <c r="AX36" s="142">
        <v>0</v>
      </c>
      <c r="AY36" s="142">
        <v>0</v>
      </c>
      <c r="AZ36" s="142">
        <f t="shared" si="5"/>
        <v>3000000</v>
      </c>
      <c r="BA36" s="142">
        <f t="shared" ref="BA36:BA42" si="10">+AE36+AL36+AS36+AZ36</f>
        <v>9000000</v>
      </c>
      <c r="BB36" s="172"/>
    </row>
    <row r="37" spans="1:54" s="153" customFormat="1" ht="103.5" thickTop="1" thickBot="1" x14ac:dyDescent="0.3">
      <c r="A37" s="134"/>
      <c r="B37" s="135" t="s">
        <v>54</v>
      </c>
      <c r="C37" s="135" t="s">
        <v>816</v>
      </c>
      <c r="D37" s="135" t="s">
        <v>801</v>
      </c>
      <c r="E37" s="135" t="s">
        <v>802</v>
      </c>
      <c r="F37" s="135" t="s">
        <v>803</v>
      </c>
      <c r="G37" s="135" t="s">
        <v>1104</v>
      </c>
      <c r="H37" s="135" t="s">
        <v>22</v>
      </c>
      <c r="I37" s="136">
        <v>12</v>
      </c>
      <c r="J37" s="136">
        <v>5</v>
      </c>
      <c r="K37" s="135" t="s">
        <v>817</v>
      </c>
      <c r="L37" s="135" t="s">
        <v>1107</v>
      </c>
      <c r="M37" s="135" t="s">
        <v>137</v>
      </c>
      <c r="N37" s="155" t="s">
        <v>1115</v>
      </c>
      <c r="O37" s="136">
        <v>40</v>
      </c>
      <c r="P37" s="136">
        <v>34</v>
      </c>
      <c r="Q37" s="134" t="s">
        <v>138</v>
      </c>
      <c r="R37" s="134" t="s">
        <v>1282</v>
      </c>
      <c r="S37" s="136" t="s">
        <v>36</v>
      </c>
      <c r="T37" s="136">
        <v>0</v>
      </c>
      <c r="U37" s="136">
        <v>10</v>
      </c>
      <c r="V37" s="136">
        <v>10</v>
      </c>
      <c r="W37" s="136">
        <v>20</v>
      </c>
      <c r="X37" s="151">
        <f t="shared" si="7"/>
        <v>40</v>
      </c>
      <c r="Y37" s="142">
        <v>0</v>
      </c>
      <c r="Z37" s="142">
        <v>0</v>
      </c>
      <c r="AA37" s="142">
        <v>0</v>
      </c>
      <c r="AB37" s="142">
        <v>0</v>
      </c>
      <c r="AC37" s="142">
        <v>0</v>
      </c>
      <c r="AD37" s="142">
        <v>0</v>
      </c>
      <c r="AE37" s="142">
        <f t="shared" si="8"/>
        <v>0</v>
      </c>
      <c r="AF37" s="142">
        <v>0</v>
      </c>
      <c r="AG37" s="142">
        <v>0</v>
      </c>
      <c r="AH37" s="142">
        <v>0</v>
      </c>
      <c r="AI37" s="142">
        <v>0</v>
      </c>
      <c r="AJ37" s="142">
        <v>3000000</v>
      </c>
      <c r="AK37" s="142">
        <v>0</v>
      </c>
      <c r="AL37" s="142">
        <f t="shared" si="9"/>
        <v>3000000</v>
      </c>
      <c r="AM37" s="142">
        <v>0</v>
      </c>
      <c r="AN37" s="142">
        <v>0</v>
      </c>
      <c r="AO37" s="142">
        <v>0</v>
      </c>
      <c r="AP37" s="142">
        <v>0</v>
      </c>
      <c r="AQ37" s="142">
        <v>3000000</v>
      </c>
      <c r="AR37" s="142">
        <v>0</v>
      </c>
      <c r="AS37" s="142">
        <f t="shared" si="3"/>
        <v>3000000</v>
      </c>
      <c r="AT37" s="142">
        <v>0</v>
      </c>
      <c r="AU37" s="142">
        <v>3000000</v>
      </c>
      <c r="AV37" s="142">
        <v>0</v>
      </c>
      <c r="AW37" s="142">
        <v>0</v>
      </c>
      <c r="AX37" s="142">
        <v>0</v>
      </c>
      <c r="AY37" s="142">
        <v>0</v>
      </c>
      <c r="AZ37" s="142">
        <f t="shared" si="5"/>
        <v>3000000</v>
      </c>
      <c r="BA37" s="142">
        <f t="shared" si="10"/>
        <v>9000000</v>
      </c>
      <c r="BB37" s="172"/>
    </row>
    <row r="38" spans="1:54" s="153" customFormat="1" ht="65.25" thickTop="1" thickBot="1" x14ac:dyDescent="0.3">
      <c r="A38" s="134"/>
      <c r="B38" s="135" t="s">
        <v>54</v>
      </c>
      <c r="C38" s="135" t="s">
        <v>816</v>
      </c>
      <c r="D38" s="135" t="s">
        <v>801</v>
      </c>
      <c r="E38" s="135" t="s">
        <v>802</v>
      </c>
      <c r="F38" s="135" t="s">
        <v>803</v>
      </c>
      <c r="G38" s="135" t="s">
        <v>1104</v>
      </c>
      <c r="H38" s="135" t="s">
        <v>22</v>
      </c>
      <c r="I38" s="136">
        <v>12</v>
      </c>
      <c r="J38" s="136">
        <v>5</v>
      </c>
      <c r="K38" s="135" t="s">
        <v>817</v>
      </c>
      <c r="L38" s="135" t="s">
        <v>1108</v>
      </c>
      <c r="M38" s="135" t="s">
        <v>137</v>
      </c>
      <c r="N38" s="155" t="s">
        <v>1116</v>
      </c>
      <c r="O38" s="136">
        <v>40</v>
      </c>
      <c r="P38" s="136">
        <v>35</v>
      </c>
      <c r="Q38" s="134" t="s">
        <v>138</v>
      </c>
      <c r="R38" s="134" t="s">
        <v>1282</v>
      </c>
      <c r="S38" s="136" t="s">
        <v>36</v>
      </c>
      <c r="T38" s="136">
        <v>0</v>
      </c>
      <c r="U38" s="136">
        <v>10</v>
      </c>
      <c r="V38" s="136">
        <v>10</v>
      </c>
      <c r="W38" s="136">
        <v>20</v>
      </c>
      <c r="X38" s="151">
        <f t="shared" si="7"/>
        <v>40</v>
      </c>
      <c r="Y38" s="142">
        <v>0</v>
      </c>
      <c r="Z38" s="142">
        <v>0</v>
      </c>
      <c r="AA38" s="142">
        <v>0</v>
      </c>
      <c r="AB38" s="142">
        <v>0</v>
      </c>
      <c r="AC38" s="142">
        <v>0</v>
      </c>
      <c r="AD38" s="142">
        <v>0</v>
      </c>
      <c r="AE38" s="142">
        <f t="shared" si="8"/>
        <v>0</v>
      </c>
      <c r="AF38" s="142">
        <v>0</v>
      </c>
      <c r="AG38" s="142">
        <v>0</v>
      </c>
      <c r="AH38" s="142">
        <v>0</v>
      </c>
      <c r="AI38" s="142">
        <v>0</v>
      </c>
      <c r="AJ38" s="142">
        <v>3000000</v>
      </c>
      <c r="AK38" s="142">
        <v>0</v>
      </c>
      <c r="AL38" s="142">
        <f t="shared" si="9"/>
        <v>3000000</v>
      </c>
      <c r="AM38" s="142">
        <v>0</v>
      </c>
      <c r="AN38" s="142">
        <v>0</v>
      </c>
      <c r="AO38" s="142">
        <v>0</v>
      </c>
      <c r="AP38" s="142">
        <v>0</v>
      </c>
      <c r="AQ38" s="142">
        <v>3000000</v>
      </c>
      <c r="AR38" s="142">
        <v>0</v>
      </c>
      <c r="AS38" s="142">
        <f t="shared" si="3"/>
        <v>3000000</v>
      </c>
      <c r="AT38" s="142">
        <v>0</v>
      </c>
      <c r="AU38" s="142">
        <v>3000000</v>
      </c>
      <c r="AV38" s="142">
        <v>0</v>
      </c>
      <c r="AW38" s="142">
        <v>0</v>
      </c>
      <c r="AX38" s="142">
        <v>0</v>
      </c>
      <c r="AY38" s="142">
        <v>0</v>
      </c>
      <c r="AZ38" s="142">
        <f t="shared" si="5"/>
        <v>3000000</v>
      </c>
      <c r="BA38" s="142">
        <f t="shared" si="10"/>
        <v>9000000</v>
      </c>
      <c r="BB38" s="172"/>
    </row>
    <row r="39" spans="1:54" s="153" customFormat="1" ht="65.25" thickTop="1" thickBot="1" x14ac:dyDescent="0.3">
      <c r="A39" s="134"/>
      <c r="B39" s="135" t="s">
        <v>54</v>
      </c>
      <c r="C39" s="135" t="s">
        <v>816</v>
      </c>
      <c r="D39" s="135" t="s">
        <v>801</v>
      </c>
      <c r="E39" s="135" t="s">
        <v>802</v>
      </c>
      <c r="F39" s="135" t="s">
        <v>803</v>
      </c>
      <c r="G39" s="135" t="s">
        <v>1104</v>
      </c>
      <c r="H39" s="135" t="s">
        <v>22</v>
      </c>
      <c r="I39" s="136">
        <v>12</v>
      </c>
      <c r="J39" s="136">
        <v>5</v>
      </c>
      <c r="K39" s="135" t="s">
        <v>817</v>
      </c>
      <c r="L39" s="135" t="s">
        <v>1109</v>
      </c>
      <c r="M39" s="135" t="s">
        <v>137</v>
      </c>
      <c r="N39" s="155" t="s">
        <v>1117</v>
      </c>
      <c r="O39" s="136">
        <v>10</v>
      </c>
      <c r="P39" s="136">
        <v>36</v>
      </c>
      <c r="Q39" s="134" t="s">
        <v>138</v>
      </c>
      <c r="R39" s="134" t="s">
        <v>1282</v>
      </c>
      <c r="S39" s="136" t="s">
        <v>36</v>
      </c>
      <c r="T39" s="136">
        <v>0</v>
      </c>
      <c r="U39" s="136">
        <v>0</v>
      </c>
      <c r="V39" s="136">
        <v>5</v>
      </c>
      <c r="W39" s="136">
        <v>5</v>
      </c>
      <c r="X39" s="151">
        <f t="shared" si="7"/>
        <v>10</v>
      </c>
      <c r="Y39" s="142">
        <v>0</v>
      </c>
      <c r="Z39" s="142">
        <v>0</v>
      </c>
      <c r="AA39" s="142">
        <v>0</v>
      </c>
      <c r="AB39" s="142">
        <v>0</v>
      </c>
      <c r="AC39" s="142">
        <v>0</v>
      </c>
      <c r="AD39" s="142">
        <v>0</v>
      </c>
      <c r="AE39" s="142">
        <f t="shared" si="8"/>
        <v>0</v>
      </c>
      <c r="AF39" s="142">
        <v>0</v>
      </c>
      <c r="AG39" s="142">
        <v>0</v>
      </c>
      <c r="AH39" s="142">
        <v>0</v>
      </c>
      <c r="AI39" s="142">
        <v>0</v>
      </c>
      <c r="AJ39" s="142">
        <v>3000000</v>
      </c>
      <c r="AK39" s="142">
        <v>0</v>
      </c>
      <c r="AL39" s="142">
        <f t="shared" si="9"/>
        <v>3000000</v>
      </c>
      <c r="AM39" s="142">
        <v>0</v>
      </c>
      <c r="AN39" s="142">
        <v>0</v>
      </c>
      <c r="AO39" s="142">
        <v>0</v>
      </c>
      <c r="AP39" s="142">
        <v>0</v>
      </c>
      <c r="AQ39" s="142">
        <v>3000000</v>
      </c>
      <c r="AR39" s="142">
        <v>0</v>
      </c>
      <c r="AS39" s="142">
        <f t="shared" si="3"/>
        <v>3000000</v>
      </c>
      <c r="AT39" s="142">
        <v>0</v>
      </c>
      <c r="AU39" s="142">
        <v>3000000</v>
      </c>
      <c r="AV39" s="142">
        <v>0</v>
      </c>
      <c r="AW39" s="142">
        <v>0</v>
      </c>
      <c r="AX39" s="142">
        <v>0</v>
      </c>
      <c r="AY39" s="142">
        <v>0</v>
      </c>
      <c r="AZ39" s="142">
        <f t="shared" si="5"/>
        <v>3000000</v>
      </c>
      <c r="BA39" s="142">
        <f t="shared" si="10"/>
        <v>9000000</v>
      </c>
      <c r="BB39" s="172"/>
    </row>
    <row r="40" spans="1:54" s="153" customFormat="1" ht="65.25" thickTop="1" thickBot="1" x14ac:dyDescent="0.3">
      <c r="A40" s="134"/>
      <c r="B40" s="135" t="s">
        <v>54</v>
      </c>
      <c r="C40" s="135" t="s">
        <v>816</v>
      </c>
      <c r="D40" s="135" t="s">
        <v>801</v>
      </c>
      <c r="E40" s="135" t="s">
        <v>802</v>
      </c>
      <c r="F40" s="135" t="s">
        <v>803</v>
      </c>
      <c r="G40" s="135" t="s">
        <v>1104</v>
      </c>
      <c r="H40" s="135" t="s">
        <v>22</v>
      </c>
      <c r="I40" s="136">
        <v>12</v>
      </c>
      <c r="J40" s="136">
        <v>5</v>
      </c>
      <c r="K40" s="135" t="s">
        <v>817</v>
      </c>
      <c r="L40" s="135" t="s">
        <v>1110</v>
      </c>
      <c r="M40" s="135" t="s">
        <v>7</v>
      </c>
      <c r="N40" s="155" t="s">
        <v>23</v>
      </c>
      <c r="O40" s="136">
        <v>1</v>
      </c>
      <c r="P40" s="136">
        <v>37</v>
      </c>
      <c r="Q40" s="134" t="s">
        <v>1120</v>
      </c>
      <c r="R40" s="134" t="s">
        <v>1282</v>
      </c>
      <c r="S40" s="136" t="s">
        <v>36</v>
      </c>
      <c r="T40" s="136">
        <v>0</v>
      </c>
      <c r="U40" s="136">
        <v>1</v>
      </c>
      <c r="V40" s="136">
        <v>0</v>
      </c>
      <c r="W40" s="136">
        <v>0</v>
      </c>
      <c r="X40" s="151">
        <f t="shared" si="7"/>
        <v>1</v>
      </c>
      <c r="Y40" s="142">
        <v>0</v>
      </c>
      <c r="Z40" s="142">
        <v>0</v>
      </c>
      <c r="AA40" s="142">
        <v>0</v>
      </c>
      <c r="AB40" s="142">
        <v>0</v>
      </c>
      <c r="AC40" s="142">
        <v>0</v>
      </c>
      <c r="AD40" s="142">
        <v>0</v>
      </c>
      <c r="AE40" s="142">
        <f t="shared" si="8"/>
        <v>0</v>
      </c>
      <c r="AF40" s="142">
        <v>0</v>
      </c>
      <c r="AG40" s="142">
        <v>0</v>
      </c>
      <c r="AH40" s="142">
        <v>0</v>
      </c>
      <c r="AI40" s="142">
        <v>0</v>
      </c>
      <c r="AJ40" s="142">
        <v>3000000</v>
      </c>
      <c r="AK40" s="142">
        <v>0</v>
      </c>
      <c r="AL40" s="142">
        <f t="shared" si="9"/>
        <v>3000000</v>
      </c>
      <c r="AM40" s="142">
        <v>0</v>
      </c>
      <c r="AN40" s="142">
        <v>0</v>
      </c>
      <c r="AO40" s="142">
        <v>0</v>
      </c>
      <c r="AP40" s="142">
        <v>0</v>
      </c>
      <c r="AQ40" s="142">
        <v>3000000</v>
      </c>
      <c r="AR40" s="142">
        <v>0</v>
      </c>
      <c r="AS40" s="142">
        <f t="shared" si="3"/>
        <v>3000000</v>
      </c>
      <c r="AT40" s="142">
        <v>0</v>
      </c>
      <c r="AU40" s="142">
        <v>3000000</v>
      </c>
      <c r="AV40" s="142">
        <v>0</v>
      </c>
      <c r="AW40" s="142">
        <v>0</v>
      </c>
      <c r="AX40" s="142">
        <v>0</v>
      </c>
      <c r="AY40" s="142">
        <v>0</v>
      </c>
      <c r="AZ40" s="142">
        <f t="shared" si="5"/>
        <v>3000000</v>
      </c>
      <c r="BA40" s="142">
        <f t="shared" si="10"/>
        <v>9000000</v>
      </c>
      <c r="BB40" s="172"/>
    </row>
    <row r="41" spans="1:54" s="153" customFormat="1" ht="65.25" thickTop="1" thickBot="1" x14ac:dyDescent="0.3">
      <c r="A41" s="134"/>
      <c r="B41" s="135" t="s">
        <v>54</v>
      </c>
      <c r="C41" s="135" t="s">
        <v>816</v>
      </c>
      <c r="D41" s="135" t="s">
        <v>801</v>
      </c>
      <c r="E41" s="135" t="s">
        <v>802</v>
      </c>
      <c r="F41" s="135" t="s">
        <v>803</v>
      </c>
      <c r="G41" s="135" t="s">
        <v>1104</v>
      </c>
      <c r="H41" s="135" t="s">
        <v>22</v>
      </c>
      <c r="I41" s="136">
        <v>12</v>
      </c>
      <c r="J41" s="136">
        <v>5</v>
      </c>
      <c r="K41" s="135" t="s">
        <v>817</v>
      </c>
      <c r="L41" s="135" t="s">
        <v>1111</v>
      </c>
      <c r="M41" s="135" t="s">
        <v>7</v>
      </c>
      <c r="N41" s="155" t="s">
        <v>1118</v>
      </c>
      <c r="O41" s="136">
        <v>200</v>
      </c>
      <c r="P41" s="136">
        <v>38</v>
      </c>
      <c r="Q41" s="134" t="s">
        <v>138</v>
      </c>
      <c r="R41" s="134" t="s">
        <v>1282</v>
      </c>
      <c r="S41" s="136" t="s">
        <v>36</v>
      </c>
      <c r="T41" s="136">
        <v>0</v>
      </c>
      <c r="U41" s="136">
        <v>0</v>
      </c>
      <c r="V41" s="136">
        <v>100</v>
      </c>
      <c r="W41" s="136">
        <v>100</v>
      </c>
      <c r="X41" s="151">
        <f t="shared" si="7"/>
        <v>200</v>
      </c>
      <c r="Y41" s="142">
        <v>0</v>
      </c>
      <c r="Z41" s="142">
        <v>0</v>
      </c>
      <c r="AA41" s="142">
        <v>0</v>
      </c>
      <c r="AB41" s="142">
        <v>0</v>
      </c>
      <c r="AC41" s="142">
        <v>0</v>
      </c>
      <c r="AD41" s="142">
        <v>0</v>
      </c>
      <c r="AE41" s="142">
        <f t="shared" si="8"/>
        <v>0</v>
      </c>
      <c r="AF41" s="142">
        <v>0</v>
      </c>
      <c r="AG41" s="142">
        <v>0</v>
      </c>
      <c r="AH41" s="142">
        <v>0</v>
      </c>
      <c r="AI41" s="142">
        <v>0</v>
      </c>
      <c r="AJ41" s="142">
        <v>0</v>
      </c>
      <c r="AK41" s="142">
        <v>0</v>
      </c>
      <c r="AL41" s="142">
        <f t="shared" si="9"/>
        <v>0</v>
      </c>
      <c r="AM41" s="142">
        <v>0</v>
      </c>
      <c r="AN41" s="142">
        <v>0</v>
      </c>
      <c r="AO41" s="142">
        <v>0</v>
      </c>
      <c r="AP41" s="142">
        <v>0</v>
      </c>
      <c r="AQ41" s="142">
        <v>0</v>
      </c>
      <c r="AR41" s="142">
        <v>0</v>
      </c>
      <c r="AS41" s="142">
        <f t="shared" si="3"/>
        <v>0</v>
      </c>
      <c r="AT41" s="142">
        <v>0</v>
      </c>
      <c r="AU41" s="142">
        <v>0</v>
      </c>
      <c r="AV41" s="142">
        <v>0</v>
      </c>
      <c r="AW41" s="142">
        <v>0</v>
      </c>
      <c r="AX41" s="142">
        <v>0</v>
      </c>
      <c r="AY41" s="142">
        <v>0</v>
      </c>
      <c r="AZ41" s="142">
        <f t="shared" si="5"/>
        <v>0</v>
      </c>
      <c r="BA41" s="142">
        <f t="shared" si="10"/>
        <v>0</v>
      </c>
      <c r="BB41" s="172"/>
    </row>
    <row r="42" spans="1:54" s="153" customFormat="1" ht="65.25" thickTop="1" thickBot="1" x14ac:dyDescent="0.3">
      <c r="A42" s="134"/>
      <c r="B42" s="135" t="s">
        <v>54</v>
      </c>
      <c r="C42" s="135" t="s">
        <v>816</v>
      </c>
      <c r="D42" s="135" t="s">
        <v>801</v>
      </c>
      <c r="E42" s="135" t="s">
        <v>802</v>
      </c>
      <c r="F42" s="135" t="s">
        <v>803</v>
      </c>
      <c r="G42" s="135" t="s">
        <v>1104</v>
      </c>
      <c r="H42" s="135" t="s">
        <v>22</v>
      </c>
      <c r="I42" s="136">
        <v>12</v>
      </c>
      <c r="J42" s="136">
        <v>5</v>
      </c>
      <c r="K42" s="135" t="s">
        <v>817</v>
      </c>
      <c r="L42" s="135" t="s">
        <v>1112</v>
      </c>
      <c r="M42" s="135" t="s">
        <v>7</v>
      </c>
      <c r="N42" s="155" t="s">
        <v>1119</v>
      </c>
      <c r="O42" s="136">
        <v>30</v>
      </c>
      <c r="P42" s="136">
        <v>39</v>
      </c>
      <c r="Q42" s="134" t="s">
        <v>138</v>
      </c>
      <c r="R42" s="134" t="s">
        <v>1282</v>
      </c>
      <c r="S42" s="136" t="s">
        <v>36</v>
      </c>
      <c r="T42" s="136">
        <v>0</v>
      </c>
      <c r="U42" s="136">
        <v>0</v>
      </c>
      <c r="V42" s="136">
        <v>15</v>
      </c>
      <c r="W42" s="136">
        <v>15</v>
      </c>
      <c r="X42" s="151">
        <f t="shared" si="7"/>
        <v>30</v>
      </c>
      <c r="Y42" s="142">
        <v>0</v>
      </c>
      <c r="Z42" s="142">
        <v>0</v>
      </c>
      <c r="AA42" s="142">
        <v>0</v>
      </c>
      <c r="AB42" s="142">
        <v>0</v>
      </c>
      <c r="AC42" s="142">
        <v>0</v>
      </c>
      <c r="AD42" s="142">
        <v>0</v>
      </c>
      <c r="AE42" s="142">
        <f t="shared" si="8"/>
        <v>0</v>
      </c>
      <c r="AF42" s="142">
        <v>0</v>
      </c>
      <c r="AG42" s="142">
        <v>0</v>
      </c>
      <c r="AH42" s="142">
        <v>0</v>
      </c>
      <c r="AI42" s="142">
        <v>0</v>
      </c>
      <c r="AJ42" s="142">
        <v>2000000</v>
      </c>
      <c r="AK42" s="142">
        <v>0</v>
      </c>
      <c r="AL42" s="142">
        <f t="shared" si="9"/>
        <v>2000000</v>
      </c>
      <c r="AM42" s="142">
        <v>0</v>
      </c>
      <c r="AN42" s="142">
        <v>0</v>
      </c>
      <c r="AO42" s="142">
        <v>0</v>
      </c>
      <c r="AP42" s="142">
        <v>0</v>
      </c>
      <c r="AQ42" s="142">
        <v>2000000</v>
      </c>
      <c r="AR42" s="142">
        <v>0</v>
      </c>
      <c r="AS42" s="142">
        <f t="shared" si="3"/>
        <v>2000000</v>
      </c>
      <c r="AT42" s="142">
        <v>0</v>
      </c>
      <c r="AU42" s="142">
        <v>2000000</v>
      </c>
      <c r="AV42" s="142">
        <v>0</v>
      </c>
      <c r="AW42" s="142">
        <v>0</v>
      </c>
      <c r="AX42" s="142">
        <v>0</v>
      </c>
      <c r="AY42" s="142">
        <v>0</v>
      </c>
      <c r="AZ42" s="142">
        <f t="shared" si="5"/>
        <v>2000000</v>
      </c>
      <c r="BA42" s="142">
        <f t="shared" si="10"/>
        <v>6000000</v>
      </c>
      <c r="BB42" s="172"/>
    </row>
    <row r="43" spans="1:54" s="153" customFormat="1" ht="78" thickTop="1" thickBot="1" x14ac:dyDescent="0.3">
      <c r="A43" s="134"/>
      <c r="B43" s="135" t="s">
        <v>54</v>
      </c>
      <c r="C43" s="135" t="s">
        <v>816</v>
      </c>
      <c r="D43" s="135" t="s">
        <v>801</v>
      </c>
      <c r="E43" s="135" t="s">
        <v>802</v>
      </c>
      <c r="F43" s="135" t="s">
        <v>803</v>
      </c>
      <c r="G43" s="135" t="s">
        <v>1104</v>
      </c>
      <c r="H43" s="135" t="s">
        <v>22</v>
      </c>
      <c r="I43" s="136">
        <v>12</v>
      </c>
      <c r="J43" s="136">
        <v>5</v>
      </c>
      <c r="K43" s="135" t="s">
        <v>817</v>
      </c>
      <c r="L43" s="135" t="s">
        <v>804</v>
      </c>
      <c r="M43" s="135" t="s">
        <v>137</v>
      </c>
      <c r="N43" s="135" t="s">
        <v>805</v>
      </c>
      <c r="O43" s="136">
        <v>40</v>
      </c>
      <c r="P43" s="136">
        <v>40</v>
      </c>
      <c r="Q43" s="134" t="s">
        <v>138</v>
      </c>
      <c r="R43" s="134" t="s">
        <v>1282</v>
      </c>
      <c r="S43" s="136" t="s">
        <v>36</v>
      </c>
      <c r="T43" s="136">
        <v>0</v>
      </c>
      <c r="U43" s="136">
        <v>20</v>
      </c>
      <c r="V43" s="136">
        <v>20</v>
      </c>
      <c r="W43" s="136">
        <v>0</v>
      </c>
      <c r="X43" s="151">
        <f>SUM(T43:W43)</f>
        <v>40</v>
      </c>
      <c r="Y43" s="142">
        <v>0</v>
      </c>
      <c r="Z43" s="142">
        <v>0</v>
      </c>
      <c r="AA43" s="142">
        <v>0</v>
      </c>
      <c r="AB43" s="142">
        <v>0</v>
      </c>
      <c r="AC43" s="142">
        <v>0</v>
      </c>
      <c r="AD43" s="142">
        <v>0</v>
      </c>
      <c r="AE43" s="142">
        <f>SUBTOTAL(9,Y43:AD43)</f>
        <v>0</v>
      </c>
      <c r="AF43" s="142">
        <v>0</v>
      </c>
      <c r="AG43" s="142">
        <v>0</v>
      </c>
      <c r="AH43" s="142">
        <v>0</v>
      </c>
      <c r="AI43" s="142">
        <v>0</v>
      </c>
      <c r="AJ43" s="142">
        <v>20000000</v>
      </c>
      <c r="AK43" s="142">
        <v>0</v>
      </c>
      <c r="AL43" s="142">
        <f>SUBTOTAL(9,AF43:AK43)</f>
        <v>20000000</v>
      </c>
      <c r="AM43" s="142">
        <v>0</v>
      </c>
      <c r="AN43" s="142">
        <v>0</v>
      </c>
      <c r="AO43" s="142">
        <v>0</v>
      </c>
      <c r="AP43" s="142">
        <v>0</v>
      </c>
      <c r="AQ43" s="142">
        <v>20000000</v>
      </c>
      <c r="AR43" s="142">
        <v>0</v>
      </c>
      <c r="AS43" s="142">
        <f t="shared" si="3"/>
        <v>20000000</v>
      </c>
      <c r="AT43" s="142">
        <v>0</v>
      </c>
      <c r="AU43" s="142">
        <v>0</v>
      </c>
      <c r="AV43" s="142">
        <v>0</v>
      </c>
      <c r="AW43" s="142">
        <v>0</v>
      </c>
      <c r="AX43" s="142">
        <v>0</v>
      </c>
      <c r="AY43" s="142">
        <v>0</v>
      </c>
      <c r="AZ43" s="142">
        <f t="shared" si="5"/>
        <v>0</v>
      </c>
      <c r="BA43" s="142">
        <f>+AE43+AL43+AS43+AZ43</f>
        <v>40000000</v>
      </c>
      <c r="BB43" s="172"/>
    </row>
    <row r="44" spans="1:54" s="143" customFormat="1" ht="65.25" thickTop="1" thickBot="1" x14ac:dyDescent="0.25">
      <c r="A44" s="134"/>
      <c r="B44" s="135" t="s">
        <v>54</v>
      </c>
      <c r="C44" s="135" t="s">
        <v>68</v>
      </c>
      <c r="D44" s="135" t="s">
        <v>67</v>
      </c>
      <c r="E44" s="135" t="s">
        <v>594</v>
      </c>
      <c r="F44" s="135" t="s">
        <v>1258</v>
      </c>
      <c r="G44" s="135" t="s">
        <v>1232</v>
      </c>
      <c r="H44" s="135" t="s">
        <v>22</v>
      </c>
      <c r="I44" s="156">
        <v>0.7</v>
      </c>
      <c r="J44" s="156">
        <v>1</v>
      </c>
      <c r="K44" s="135" t="s">
        <v>73</v>
      </c>
      <c r="L44" s="183" t="s">
        <v>87</v>
      </c>
      <c r="M44" s="135" t="s">
        <v>7</v>
      </c>
      <c r="N44" s="135" t="s">
        <v>116</v>
      </c>
      <c r="O44" s="136">
        <v>1</v>
      </c>
      <c r="P44" s="136">
        <v>41</v>
      </c>
      <c r="Q44" s="134" t="s">
        <v>141</v>
      </c>
      <c r="R44" s="134" t="s">
        <v>1286</v>
      </c>
      <c r="S44" s="136" t="s">
        <v>36</v>
      </c>
      <c r="T44" s="136">
        <v>1</v>
      </c>
      <c r="U44" s="136">
        <v>0</v>
      </c>
      <c r="V44" s="136">
        <v>0</v>
      </c>
      <c r="W44" s="136">
        <v>0</v>
      </c>
      <c r="X44" s="151">
        <f>SUM(T44:W44)</f>
        <v>1</v>
      </c>
      <c r="Y44" s="142">
        <v>0</v>
      </c>
      <c r="Z44" s="142">
        <v>0</v>
      </c>
      <c r="AA44" s="142">
        <v>0</v>
      </c>
      <c r="AB44" s="142">
        <v>0</v>
      </c>
      <c r="AC44" s="142">
        <v>0</v>
      </c>
      <c r="AD44" s="142">
        <v>0</v>
      </c>
      <c r="AE44" s="142">
        <f t="shared" si="1"/>
        <v>0</v>
      </c>
      <c r="AF44" s="142">
        <v>0</v>
      </c>
      <c r="AG44" s="142">
        <v>0</v>
      </c>
      <c r="AH44" s="142">
        <v>0</v>
      </c>
      <c r="AI44" s="142">
        <v>0</v>
      </c>
      <c r="AJ44" s="142">
        <v>0</v>
      </c>
      <c r="AK44" s="142">
        <v>0</v>
      </c>
      <c r="AL44" s="142">
        <f t="shared" si="2"/>
        <v>0</v>
      </c>
      <c r="AM44" s="142">
        <v>0</v>
      </c>
      <c r="AN44" s="142">
        <v>0</v>
      </c>
      <c r="AO44" s="142">
        <v>0</v>
      </c>
      <c r="AP44" s="142">
        <v>0</v>
      </c>
      <c r="AQ44" s="142">
        <v>0</v>
      </c>
      <c r="AR44" s="142">
        <v>0</v>
      </c>
      <c r="AS44" s="142">
        <f t="shared" si="3"/>
        <v>0</v>
      </c>
      <c r="AT44" s="142">
        <v>0</v>
      </c>
      <c r="AU44" s="142">
        <v>0</v>
      </c>
      <c r="AV44" s="142">
        <v>0</v>
      </c>
      <c r="AW44" s="142">
        <v>0</v>
      </c>
      <c r="AX44" s="142">
        <v>0</v>
      </c>
      <c r="AY44" s="142">
        <v>0</v>
      </c>
      <c r="AZ44" s="142">
        <f t="shared" si="5"/>
        <v>0</v>
      </c>
      <c r="BA44" s="142">
        <f t="shared" si="4"/>
        <v>0</v>
      </c>
      <c r="BB44" s="172"/>
    </row>
    <row r="45" spans="1:54" s="143" customFormat="1" ht="65.25" thickTop="1" thickBot="1" x14ac:dyDescent="0.25">
      <c r="A45" s="134"/>
      <c r="B45" s="135" t="s">
        <v>54</v>
      </c>
      <c r="C45" s="135" t="s">
        <v>68</v>
      </c>
      <c r="D45" s="135" t="s">
        <v>67</v>
      </c>
      <c r="E45" s="135" t="s">
        <v>594</v>
      </c>
      <c r="F45" s="135" t="s">
        <v>1258</v>
      </c>
      <c r="G45" s="135" t="s">
        <v>1232</v>
      </c>
      <c r="H45" s="135" t="s">
        <v>22</v>
      </c>
      <c r="I45" s="156">
        <v>0.7</v>
      </c>
      <c r="J45" s="156">
        <v>1</v>
      </c>
      <c r="K45" s="135" t="s">
        <v>73</v>
      </c>
      <c r="L45" s="183" t="s">
        <v>88</v>
      </c>
      <c r="M45" s="135" t="s">
        <v>7</v>
      </c>
      <c r="N45" s="135" t="s">
        <v>117</v>
      </c>
      <c r="O45" s="136">
        <v>3</v>
      </c>
      <c r="P45" s="136">
        <v>42</v>
      </c>
      <c r="Q45" s="134" t="s">
        <v>141</v>
      </c>
      <c r="R45" s="134" t="s">
        <v>1286</v>
      </c>
      <c r="S45" s="136" t="s">
        <v>36</v>
      </c>
      <c r="T45" s="136">
        <v>0</v>
      </c>
      <c r="U45" s="136">
        <v>1</v>
      </c>
      <c r="V45" s="136">
        <v>1</v>
      </c>
      <c r="W45" s="136">
        <v>1</v>
      </c>
      <c r="X45" s="151">
        <f>SUBTOTAL(9,T45:W45)</f>
        <v>3</v>
      </c>
      <c r="Y45" s="142">
        <v>0</v>
      </c>
      <c r="Z45" s="142">
        <v>0</v>
      </c>
      <c r="AA45" s="142">
        <f>+'POAI 2020'!E40+'POAI 2020'!E41+'POAI 2020'!AJ40+'POAI 2020'!AJ41</f>
        <v>432797292.13999999</v>
      </c>
      <c r="AB45" s="142">
        <v>0</v>
      </c>
      <c r="AC45" s="142">
        <v>0</v>
      </c>
      <c r="AD45" s="142">
        <v>0</v>
      </c>
      <c r="AE45" s="142">
        <f t="shared" si="1"/>
        <v>432797292.13999999</v>
      </c>
      <c r="AF45" s="142">
        <v>20000000</v>
      </c>
      <c r="AG45" s="142">
        <v>0</v>
      </c>
      <c r="AH45" s="142">
        <v>0</v>
      </c>
      <c r="AI45" s="142">
        <v>0</v>
      </c>
      <c r="AJ45" s="142">
        <v>0</v>
      </c>
      <c r="AK45" s="142">
        <v>0</v>
      </c>
      <c r="AL45" s="142">
        <f t="shared" si="2"/>
        <v>20000000</v>
      </c>
      <c r="AM45" s="142">
        <v>20000000</v>
      </c>
      <c r="AN45" s="142">
        <v>0</v>
      </c>
      <c r="AO45" s="142">
        <v>0</v>
      </c>
      <c r="AP45" s="142">
        <v>0</v>
      </c>
      <c r="AQ45" s="142">
        <v>0</v>
      </c>
      <c r="AR45" s="142">
        <v>0</v>
      </c>
      <c r="AS45" s="142">
        <f t="shared" si="3"/>
        <v>20000000</v>
      </c>
      <c r="AT45" s="142">
        <v>20000000</v>
      </c>
      <c r="AU45" s="142">
        <v>0</v>
      </c>
      <c r="AV45" s="142">
        <v>0</v>
      </c>
      <c r="AW45" s="142">
        <v>0</v>
      </c>
      <c r="AX45" s="142">
        <v>0</v>
      </c>
      <c r="AY45" s="142">
        <v>0</v>
      </c>
      <c r="AZ45" s="142">
        <f t="shared" si="5"/>
        <v>20000000</v>
      </c>
      <c r="BA45" s="142">
        <f t="shared" si="4"/>
        <v>492797292.13999999</v>
      </c>
      <c r="BB45" s="172"/>
    </row>
    <row r="46" spans="1:54" s="143" customFormat="1" ht="52.5" thickTop="1" thickBot="1" x14ac:dyDescent="0.25">
      <c r="A46" s="134"/>
      <c r="B46" s="135" t="s">
        <v>54</v>
      </c>
      <c r="C46" s="135" t="s">
        <v>68</v>
      </c>
      <c r="D46" s="135" t="s">
        <v>67</v>
      </c>
      <c r="E46" s="135" t="s">
        <v>594</v>
      </c>
      <c r="F46" s="135" t="s">
        <v>1259</v>
      </c>
      <c r="G46" s="135" t="s">
        <v>1260</v>
      </c>
      <c r="H46" s="135" t="s">
        <v>7</v>
      </c>
      <c r="I46" s="165">
        <v>0</v>
      </c>
      <c r="J46" s="165">
        <v>3</v>
      </c>
      <c r="K46" s="135" t="s">
        <v>73</v>
      </c>
      <c r="L46" s="183" t="s">
        <v>89</v>
      </c>
      <c r="M46" s="135" t="s">
        <v>7</v>
      </c>
      <c r="N46" s="135" t="s">
        <v>118</v>
      </c>
      <c r="O46" s="136">
        <v>6</v>
      </c>
      <c r="P46" s="136">
        <v>43</v>
      </c>
      <c r="Q46" s="134" t="s">
        <v>141</v>
      </c>
      <c r="R46" s="134" t="s">
        <v>1286</v>
      </c>
      <c r="S46" s="136" t="s">
        <v>36</v>
      </c>
      <c r="T46" s="136">
        <v>1</v>
      </c>
      <c r="U46" s="136">
        <v>2</v>
      </c>
      <c r="V46" s="136">
        <v>2</v>
      </c>
      <c r="W46" s="136">
        <v>1</v>
      </c>
      <c r="X46" s="151">
        <f>SUBTOTAL(9,T46:W46)</f>
        <v>6</v>
      </c>
      <c r="Y46" s="142">
        <v>0</v>
      </c>
      <c r="Z46" s="142">
        <v>0</v>
      </c>
      <c r="AA46" s="142">
        <v>0</v>
      </c>
      <c r="AB46" s="142">
        <v>0</v>
      </c>
      <c r="AC46" s="142">
        <v>0</v>
      </c>
      <c r="AD46" s="142">
        <v>0</v>
      </c>
      <c r="AE46" s="142">
        <f t="shared" si="1"/>
        <v>0</v>
      </c>
      <c r="AF46" s="142">
        <v>20000000</v>
      </c>
      <c r="AG46" s="142">
        <v>0</v>
      </c>
      <c r="AH46" s="142">
        <v>0</v>
      </c>
      <c r="AI46" s="142">
        <v>0</v>
      </c>
      <c r="AJ46" s="142">
        <v>0</v>
      </c>
      <c r="AK46" s="142">
        <v>0</v>
      </c>
      <c r="AL46" s="142">
        <f t="shared" si="2"/>
        <v>20000000</v>
      </c>
      <c r="AM46" s="142">
        <v>20000000</v>
      </c>
      <c r="AN46" s="142">
        <v>0</v>
      </c>
      <c r="AO46" s="142">
        <v>0</v>
      </c>
      <c r="AP46" s="142">
        <v>0</v>
      </c>
      <c r="AQ46" s="142">
        <v>0</v>
      </c>
      <c r="AR46" s="142">
        <v>0</v>
      </c>
      <c r="AS46" s="142">
        <f t="shared" si="3"/>
        <v>20000000</v>
      </c>
      <c r="AT46" s="142">
        <v>20000000</v>
      </c>
      <c r="AU46" s="142">
        <v>0</v>
      </c>
      <c r="AV46" s="142">
        <v>0</v>
      </c>
      <c r="AW46" s="142">
        <v>0</v>
      </c>
      <c r="AX46" s="142">
        <v>0</v>
      </c>
      <c r="AY46" s="142">
        <v>0</v>
      </c>
      <c r="AZ46" s="142">
        <f t="shared" si="5"/>
        <v>20000000</v>
      </c>
      <c r="BA46" s="142">
        <f t="shared" si="4"/>
        <v>60000000</v>
      </c>
      <c r="BB46" s="172"/>
    </row>
    <row r="47" spans="1:54" s="143" customFormat="1" ht="65.25" thickTop="1" thickBot="1" x14ac:dyDescent="0.25">
      <c r="A47" s="134"/>
      <c r="B47" s="135" t="s">
        <v>54</v>
      </c>
      <c r="C47" s="135" t="s">
        <v>68</v>
      </c>
      <c r="D47" s="135" t="s">
        <v>67</v>
      </c>
      <c r="E47" s="135" t="s">
        <v>594</v>
      </c>
      <c r="F47" s="135" t="s">
        <v>1258</v>
      </c>
      <c r="G47" s="135" t="s">
        <v>1232</v>
      </c>
      <c r="H47" s="135" t="s">
        <v>22</v>
      </c>
      <c r="I47" s="156">
        <v>0.7</v>
      </c>
      <c r="J47" s="156">
        <v>1</v>
      </c>
      <c r="K47" s="135" t="s">
        <v>74</v>
      </c>
      <c r="L47" s="183" t="s">
        <v>90</v>
      </c>
      <c r="M47" s="135" t="s">
        <v>7</v>
      </c>
      <c r="N47" s="135" t="s">
        <v>119</v>
      </c>
      <c r="O47" s="136">
        <v>2500</v>
      </c>
      <c r="P47" s="136">
        <v>44</v>
      </c>
      <c r="Q47" s="134" t="s">
        <v>141</v>
      </c>
      <c r="R47" s="134" t="s">
        <v>1286</v>
      </c>
      <c r="S47" s="136" t="s">
        <v>36</v>
      </c>
      <c r="T47" s="136">
        <v>300</v>
      </c>
      <c r="U47" s="136">
        <v>800</v>
      </c>
      <c r="V47" s="136">
        <v>700</v>
      </c>
      <c r="W47" s="136">
        <v>700</v>
      </c>
      <c r="X47" s="151">
        <f>SUBTOTAL(9,T47:W47)</f>
        <v>2500</v>
      </c>
      <c r="Y47" s="174">
        <f>+'POAI 2020'!P43+'POAI 2020'!AA43+'POAI 2020'!AQ43+'POAI 2020'!BF43</f>
        <v>63491514.25</v>
      </c>
      <c r="Z47" s="142">
        <v>0</v>
      </c>
      <c r="AA47" s="142">
        <v>0</v>
      </c>
      <c r="AB47" s="142">
        <v>0</v>
      </c>
      <c r="AC47" s="142">
        <v>0</v>
      </c>
      <c r="AD47" s="142">
        <v>0</v>
      </c>
      <c r="AE47" s="142">
        <f t="shared" si="1"/>
        <v>63491514.25</v>
      </c>
      <c r="AF47" s="142">
        <v>40000000</v>
      </c>
      <c r="AG47" s="142">
        <v>0</v>
      </c>
      <c r="AH47" s="142">
        <v>0</v>
      </c>
      <c r="AI47" s="142">
        <v>0</v>
      </c>
      <c r="AJ47" s="142">
        <v>0</v>
      </c>
      <c r="AK47" s="142">
        <v>0</v>
      </c>
      <c r="AL47" s="142">
        <f>SUBTOTAL(9,AF47:AK47)</f>
        <v>40000000</v>
      </c>
      <c r="AM47" s="142">
        <v>40000000</v>
      </c>
      <c r="AN47" s="142">
        <v>0</v>
      </c>
      <c r="AO47" s="142">
        <v>0</v>
      </c>
      <c r="AP47" s="142">
        <v>0</v>
      </c>
      <c r="AQ47" s="142">
        <v>0</v>
      </c>
      <c r="AR47" s="142">
        <v>0</v>
      </c>
      <c r="AS47" s="142">
        <f t="shared" si="3"/>
        <v>40000000</v>
      </c>
      <c r="AT47" s="142">
        <v>40000000</v>
      </c>
      <c r="AU47" s="142">
        <v>0</v>
      </c>
      <c r="AV47" s="142">
        <v>0</v>
      </c>
      <c r="AW47" s="142">
        <v>0</v>
      </c>
      <c r="AX47" s="142">
        <v>0</v>
      </c>
      <c r="AY47" s="142">
        <v>0</v>
      </c>
      <c r="AZ47" s="142">
        <f t="shared" si="5"/>
        <v>40000000</v>
      </c>
      <c r="BA47" s="142">
        <f t="shared" si="4"/>
        <v>183491514.25</v>
      </c>
      <c r="BB47" s="172"/>
    </row>
    <row r="48" spans="1:54" s="143" customFormat="1" ht="65.25" thickTop="1" thickBot="1" x14ac:dyDescent="0.25">
      <c r="A48" s="134"/>
      <c r="B48" s="135" t="s">
        <v>54</v>
      </c>
      <c r="C48" s="135" t="s">
        <v>68</v>
      </c>
      <c r="D48" s="135" t="s">
        <v>67</v>
      </c>
      <c r="E48" s="135" t="s">
        <v>594</v>
      </c>
      <c r="F48" s="135" t="s">
        <v>1258</v>
      </c>
      <c r="G48" s="135" t="s">
        <v>1232</v>
      </c>
      <c r="H48" s="135" t="s">
        <v>22</v>
      </c>
      <c r="I48" s="156">
        <v>0.7</v>
      </c>
      <c r="J48" s="156">
        <v>1</v>
      </c>
      <c r="K48" s="135" t="s">
        <v>74</v>
      </c>
      <c r="L48" s="183" t="s">
        <v>91</v>
      </c>
      <c r="M48" s="135" t="s">
        <v>7</v>
      </c>
      <c r="N48" s="135" t="s">
        <v>120</v>
      </c>
      <c r="O48" s="136">
        <v>2</v>
      </c>
      <c r="P48" s="136">
        <v>45</v>
      </c>
      <c r="Q48" s="134" t="s">
        <v>141</v>
      </c>
      <c r="R48" s="134" t="s">
        <v>1286</v>
      </c>
      <c r="S48" s="136" t="s">
        <v>36</v>
      </c>
      <c r="T48" s="136">
        <v>0</v>
      </c>
      <c r="U48" s="136">
        <v>0</v>
      </c>
      <c r="V48" s="136">
        <v>2</v>
      </c>
      <c r="W48" s="136">
        <v>0</v>
      </c>
      <c r="X48" s="151">
        <f>SUBTOTAL(9,U48:W48)</f>
        <v>2</v>
      </c>
      <c r="Y48" s="142">
        <v>0</v>
      </c>
      <c r="Z48" s="142">
        <v>0</v>
      </c>
      <c r="AA48" s="142">
        <v>0</v>
      </c>
      <c r="AB48" s="142">
        <v>0</v>
      </c>
      <c r="AC48" s="142">
        <v>0</v>
      </c>
      <c r="AD48" s="142">
        <v>0</v>
      </c>
      <c r="AE48" s="142">
        <f t="shared" si="1"/>
        <v>0</v>
      </c>
      <c r="AF48" s="142">
        <v>0</v>
      </c>
      <c r="AG48" s="142">
        <v>0</v>
      </c>
      <c r="AH48" s="142">
        <v>0</v>
      </c>
      <c r="AI48" s="142">
        <v>0</v>
      </c>
      <c r="AJ48" s="142">
        <v>0</v>
      </c>
      <c r="AK48" s="142">
        <v>0</v>
      </c>
      <c r="AL48" s="142">
        <f t="shared" si="2"/>
        <v>0</v>
      </c>
      <c r="AM48" s="142">
        <v>0</v>
      </c>
      <c r="AN48" s="142">
        <v>0</v>
      </c>
      <c r="AO48" s="142">
        <v>0</v>
      </c>
      <c r="AP48" s="142">
        <v>0</v>
      </c>
      <c r="AQ48" s="142">
        <v>0</v>
      </c>
      <c r="AR48" s="142">
        <v>0</v>
      </c>
      <c r="AS48" s="142">
        <f t="shared" si="3"/>
        <v>0</v>
      </c>
      <c r="AT48" s="142">
        <v>0</v>
      </c>
      <c r="AU48" s="142">
        <v>0</v>
      </c>
      <c r="AV48" s="142">
        <v>0</v>
      </c>
      <c r="AW48" s="142">
        <v>0</v>
      </c>
      <c r="AX48" s="142">
        <v>0</v>
      </c>
      <c r="AY48" s="142">
        <v>0</v>
      </c>
      <c r="AZ48" s="142">
        <f t="shared" si="5"/>
        <v>0</v>
      </c>
      <c r="BA48" s="142">
        <f t="shared" si="4"/>
        <v>0</v>
      </c>
      <c r="BB48" s="172"/>
    </row>
    <row r="49" spans="1:54" s="143" customFormat="1" ht="65.25" thickTop="1" thickBot="1" x14ac:dyDescent="0.25">
      <c r="A49" s="134"/>
      <c r="B49" s="135" t="s">
        <v>54</v>
      </c>
      <c r="C49" s="135" t="s">
        <v>68</v>
      </c>
      <c r="D49" s="135" t="s">
        <v>67</v>
      </c>
      <c r="E49" s="135" t="s">
        <v>594</v>
      </c>
      <c r="F49" s="135" t="s">
        <v>1258</v>
      </c>
      <c r="G49" s="135" t="s">
        <v>1232</v>
      </c>
      <c r="H49" s="135" t="s">
        <v>22</v>
      </c>
      <c r="I49" s="156">
        <v>0.7</v>
      </c>
      <c r="J49" s="156">
        <v>1</v>
      </c>
      <c r="K49" s="135" t="s">
        <v>74</v>
      </c>
      <c r="L49" s="183" t="s">
        <v>92</v>
      </c>
      <c r="M49" s="135" t="s">
        <v>7</v>
      </c>
      <c r="N49" s="135" t="s">
        <v>121</v>
      </c>
      <c r="O49" s="136">
        <v>3</v>
      </c>
      <c r="P49" s="136">
        <v>46</v>
      </c>
      <c r="Q49" s="134" t="s">
        <v>141</v>
      </c>
      <c r="R49" s="134" t="s">
        <v>1286</v>
      </c>
      <c r="S49" s="136" t="s">
        <v>36</v>
      </c>
      <c r="T49" s="136">
        <v>0</v>
      </c>
      <c r="U49" s="136">
        <v>1</v>
      </c>
      <c r="V49" s="136">
        <v>1</v>
      </c>
      <c r="W49" s="136">
        <v>1</v>
      </c>
      <c r="X49" s="151">
        <f t="shared" ref="X49:X57" si="11">SUBTOTAL(9,T49:W49)</f>
        <v>3</v>
      </c>
      <c r="Y49" s="142">
        <v>0</v>
      </c>
      <c r="Z49" s="142">
        <v>0</v>
      </c>
      <c r="AA49" s="142">
        <v>0</v>
      </c>
      <c r="AB49" s="142">
        <v>0</v>
      </c>
      <c r="AC49" s="142">
        <v>0</v>
      </c>
      <c r="AD49" s="142">
        <v>0</v>
      </c>
      <c r="AE49" s="142">
        <f t="shared" si="1"/>
        <v>0</v>
      </c>
      <c r="AF49" s="142">
        <v>3000000</v>
      </c>
      <c r="AG49" s="142">
        <v>0</v>
      </c>
      <c r="AH49" s="142">
        <v>0</v>
      </c>
      <c r="AI49" s="142">
        <v>0</v>
      </c>
      <c r="AJ49" s="142">
        <v>0</v>
      </c>
      <c r="AK49" s="142">
        <v>0</v>
      </c>
      <c r="AL49" s="142">
        <f t="shared" si="2"/>
        <v>3000000</v>
      </c>
      <c r="AM49" s="142">
        <v>4000000</v>
      </c>
      <c r="AN49" s="142">
        <v>0</v>
      </c>
      <c r="AO49" s="142">
        <v>0</v>
      </c>
      <c r="AP49" s="142">
        <v>0</v>
      </c>
      <c r="AQ49" s="142">
        <v>0</v>
      </c>
      <c r="AR49" s="142">
        <v>0</v>
      </c>
      <c r="AS49" s="142">
        <f t="shared" si="3"/>
        <v>4000000</v>
      </c>
      <c r="AT49" s="142">
        <v>4000000</v>
      </c>
      <c r="AU49" s="142">
        <v>0</v>
      </c>
      <c r="AV49" s="142">
        <v>0</v>
      </c>
      <c r="AW49" s="142">
        <v>0</v>
      </c>
      <c r="AX49" s="142">
        <v>0</v>
      </c>
      <c r="AY49" s="142">
        <v>0</v>
      </c>
      <c r="AZ49" s="142">
        <f t="shared" si="5"/>
        <v>4000000</v>
      </c>
      <c r="BA49" s="142">
        <f t="shared" si="4"/>
        <v>11000000</v>
      </c>
      <c r="BB49" s="172"/>
    </row>
    <row r="50" spans="1:54" s="143" customFormat="1" ht="65.25" thickTop="1" thickBot="1" x14ac:dyDescent="0.25">
      <c r="A50" s="134"/>
      <c r="B50" s="135" t="s">
        <v>54</v>
      </c>
      <c r="C50" s="135" t="s">
        <v>68</v>
      </c>
      <c r="D50" s="135" t="s">
        <v>818</v>
      </c>
      <c r="E50" s="135" t="s">
        <v>595</v>
      </c>
      <c r="F50" s="135" t="s">
        <v>1144</v>
      </c>
      <c r="G50" s="135" t="s">
        <v>1145</v>
      </c>
      <c r="H50" s="135" t="s">
        <v>7</v>
      </c>
      <c r="I50" s="136" t="s">
        <v>1146</v>
      </c>
      <c r="J50" s="136" t="s">
        <v>1147</v>
      </c>
      <c r="K50" s="135" t="s">
        <v>75</v>
      </c>
      <c r="L50" s="183" t="s">
        <v>93</v>
      </c>
      <c r="M50" s="135" t="s">
        <v>7</v>
      </c>
      <c r="N50" s="135" t="s">
        <v>122</v>
      </c>
      <c r="O50" s="136">
        <v>1</v>
      </c>
      <c r="P50" s="136">
        <v>47</v>
      </c>
      <c r="Q50" s="134" t="s">
        <v>385</v>
      </c>
      <c r="R50" s="134" t="s">
        <v>1286</v>
      </c>
      <c r="S50" s="136" t="s">
        <v>36</v>
      </c>
      <c r="T50" s="136">
        <v>0</v>
      </c>
      <c r="U50" s="136">
        <v>1</v>
      </c>
      <c r="V50" s="136">
        <v>0</v>
      </c>
      <c r="W50" s="136">
        <v>0</v>
      </c>
      <c r="X50" s="151">
        <f t="shared" si="11"/>
        <v>1</v>
      </c>
      <c r="Y50" s="142">
        <v>0</v>
      </c>
      <c r="Z50" s="142">
        <v>0</v>
      </c>
      <c r="AA50" s="142">
        <v>0</v>
      </c>
      <c r="AB50" s="142">
        <v>0</v>
      </c>
      <c r="AC50" s="142">
        <v>0</v>
      </c>
      <c r="AD50" s="142">
        <v>0</v>
      </c>
      <c r="AE50" s="142">
        <f t="shared" si="1"/>
        <v>0</v>
      </c>
      <c r="AF50" s="142">
        <v>0</v>
      </c>
      <c r="AG50" s="142">
        <v>0</v>
      </c>
      <c r="AH50" s="142">
        <v>0</v>
      </c>
      <c r="AI50" s="142">
        <v>0</v>
      </c>
      <c r="AJ50" s="142">
        <v>0</v>
      </c>
      <c r="AK50" s="142">
        <v>0</v>
      </c>
      <c r="AL50" s="142">
        <f t="shared" si="2"/>
        <v>0</v>
      </c>
      <c r="AM50" s="142">
        <v>0</v>
      </c>
      <c r="AN50" s="142">
        <v>0</v>
      </c>
      <c r="AO50" s="142">
        <v>0</v>
      </c>
      <c r="AP50" s="142">
        <v>0</v>
      </c>
      <c r="AQ50" s="142">
        <v>0</v>
      </c>
      <c r="AR50" s="142">
        <v>0</v>
      </c>
      <c r="AS50" s="142">
        <f t="shared" si="3"/>
        <v>0</v>
      </c>
      <c r="AT50" s="142">
        <v>0</v>
      </c>
      <c r="AU50" s="142">
        <v>0</v>
      </c>
      <c r="AV50" s="142">
        <v>0</v>
      </c>
      <c r="AW50" s="142">
        <v>0</v>
      </c>
      <c r="AX50" s="142">
        <v>0</v>
      </c>
      <c r="AY50" s="142">
        <v>0</v>
      </c>
      <c r="AZ50" s="142">
        <f t="shared" si="5"/>
        <v>0</v>
      </c>
      <c r="BA50" s="142">
        <f t="shared" si="4"/>
        <v>0</v>
      </c>
      <c r="BB50" s="172"/>
    </row>
    <row r="51" spans="1:54" s="143" customFormat="1" ht="65.25" thickTop="1" thickBot="1" x14ac:dyDescent="0.25">
      <c r="A51" s="134"/>
      <c r="B51" s="135" t="s">
        <v>54</v>
      </c>
      <c r="C51" s="135" t="s">
        <v>68</v>
      </c>
      <c r="D51" s="135" t="s">
        <v>818</v>
      </c>
      <c r="E51" s="135" t="s">
        <v>595</v>
      </c>
      <c r="F51" s="135" t="s">
        <v>1144</v>
      </c>
      <c r="G51" s="135" t="s">
        <v>1145</v>
      </c>
      <c r="H51" s="135" t="s">
        <v>7</v>
      </c>
      <c r="I51" s="136" t="s">
        <v>1146</v>
      </c>
      <c r="J51" s="136" t="s">
        <v>1147</v>
      </c>
      <c r="K51" s="135" t="s">
        <v>75</v>
      </c>
      <c r="L51" s="183" t="s">
        <v>94</v>
      </c>
      <c r="M51" s="135" t="s">
        <v>7</v>
      </c>
      <c r="N51" s="135" t="s">
        <v>123</v>
      </c>
      <c r="O51" s="136">
        <v>4</v>
      </c>
      <c r="P51" s="136">
        <v>48</v>
      </c>
      <c r="Q51" s="134" t="s">
        <v>141</v>
      </c>
      <c r="R51" s="134" t="s">
        <v>1286</v>
      </c>
      <c r="S51" s="136" t="s">
        <v>36</v>
      </c>
      <c r="T51" s="136">
        <v>1</v>
      </c>
      <c r="U51" s="136">
        <v>1</v>
      </c>
      <c r="V51" s="136">
        <v>1</v>
      </c>
      <c r="W51" s="136">
        <v>1</v>
      </c>
      <c r="X51" s="151">
        <f t="shared" si="11"/>
        <v>4</v>
      </c>
      <c r="Y51" s="142">
        <v>0</v>
      </c>
      <c r="Z51" s="142">
        <v>0</v>
      </c>
      <c r="AA51" s="142">
        <v>0</v>
      </c>
      <c r="AB51" s="142">
        <v>0</v>
      </c>
      <c r="AC51" s="142">
        <v>0</v>
      </c>
      <c r="AD51" s="142">
        <v>0</v>
      </c>
      <c r="AE51" s="142">
        <f t="shared" si="1"/>
        <v>0</v>
      </c>
      <c r="AF51" s="142">
        <v>0</v>
      </c>
      <c r="AG51" s="142">
        <v>0</v>
      </c>
      <c r="AH51" s="142">
        <v>0</v>
      </c>
      <c r="AI51" s="142">
        <v>0</v>
      </c>
      <c r="AJ51" s="142">
        <v>0</v>
      </c>
      <c r="AK51" s="142">
        <v>0</v>
      </c>
      <c r="AL51" s="142">
        <f t="shared" si="2"/>
        <v>0</v>
      </c>
      <c r="AM51" s="142">
        <v>0</v>
      </c>
      <c r="AN51" s="142">
        <v>0</v>
      </c>
      <c r="AO51" s="142">
        <v>0</v>
      </c>
      <c r="AP51" s="142">
        <v>0</v>
      </c>
      <c r="AQ51" s="142">
        <v>0</v>
      </c>
      <c r="AR51" s="142">
        <v>0</v>
      </c>
      <c r="AS51" s="142">
        <f t="shared" si="3"/>
        <v>0</v>
      </c>
      <c r="AT51" s="142">
        <v>0</v>
      </c>
      <c r="AU51" s="142">
        <v>0</v>
      </c>
      <c r="AV51" s="142">
        <v>0</v>
      </c>
      <c r="AW51" s="142">
        <v>0</v>
      </c>
      <c r="AX51" s="142">
        <v>0</v>
      </c>
      <c r="AY51" s="142">
        <v>0</v>
      </c>
      <c r="AZ51" s="142">
        <f t="shared" si="5"/>
        <v>0</v>
      </c>
      <c r="BA51" s="142">
        <f t="shared" si="4"/>
        <v>0</v>
      </c>
      <c r="BB51" s="172"/>
    </row>
    <row r="52" spans="1:54" s="143" customFormat="1" ht="65.25" thickTop="1" thickBot="1" x14ac:dyDescent="0.25">
      <c r="A52" s="134"/>
      <c r="B52" s="135" t="s">
        <v>54</v>
      </c>
      <c r="C52" s="135" t="s">
        <v>68</v>
      </c>
      <c r="D52" s="135" t="s">
        <v>818</v>
      </c>
      <c r="E52" s="135" t="s">
        <v>595</v>
      </c>
      <c r="F52" s="135" t="s">
        <v>1144</v>
      </c>
      <c r="G52" s="135" t="s">
        <v>1145</v>
      </c>
      <c r="H52" s="135" t="s">
        <v>7</v>
      </c>
      <c r="I52" s="136" t="s">
        <v>1146</v>
      </c>
      <c r="J52" s="136" t="s">
        <v>1147</v>
      </c>
      <c r="K52" s="135" t="s">
        <v>75</v>
      </c>
      <c r="L52" s="183" t="s">
        <v>596</v>
      </c>
      <c r="M52" s="135" t="s">
        <v>7</v>
      </c>
      <c r="N52" s="135" t="s">
        <v>597</v>
      </c>
      <c r="O52" s="136">
        <v>1</v>
      </c>
      <c r="P52" s="136">
        <v>49</v>
      </c>
      <c r="Q52" s="134" t="s">
        <v>141</v>
      </c>
      <c r="R52" s="134" t="s">
        <v>1286</v>
      </c>
      <c r="S52" s="136" t="s">
        <v>36</v>
      </c>
      <c r="T52" s="136">
        <v>0</v>
      </c>
      <c r="U52" s="136">
        <v>1</v>
      </c>
      <c r="V52" s="136">
        <v>0</v>
      </c>
      <c r="W52" s="136">
        <v>0</v>
      </c>
      <c r="X52" s="151">
        <f t="shared" si="11"/>
        <v>1</v>
      </c>
      <c r="Y52" s="142">
        <v>0</v>
      </c>
      <c r="Z52" s="142">
        <v>0</v>
      </c>
      <c r="AA52" s="142">
        <v>0</v>
      </c>
      <c r="AB52" s="142">
        <v>0</v>
      </c>
      <c r="AC52" s="142">
        <v>0</v>
      </c>
      <c r="AD52" s="142">
        <v>0</v>
      </c>
      <c r="AE52" s="142">
        <f t="shared" si="1"/>
        <v>0</v>
      </c>
      <c r="AF52" s="142">
        <v>0</v>
      </c>
      <c r="AG52" s="142">
        <v>0</v>
      </c>
      <c r="AH52" s="142">
        <v>0</v>
      </c>
      <c r="AI52" s="142">
        <v>0</v>
      </c>
      <c r="AJ52" s="142">
        <v>0</v>
      </c>
      <c r="AK52" s="142">
        <v>0</v>
      </c>
      <c r="AL52" s="142">
        <f t="shared" si="2"/>
        <v>0</v>
      </c>
      <c r="AM52" s="142">
        <v>0</v>
      </c>
      <c r="AN52" s="142">
        <v>0</v>
      </c>
      <c r="AO52" s="142">
        <v>0</v>
      </c>
      <c r="AP52" s="142">
        <v>0</v>
      </c>
      <c r="AQ52" s="142">
        <v>0</v>
      </c>
      <c r="AR52" s="142">
        <v>0</v>
      </c>
      <c r="AS52" s="142">
        <f t="shared" si="3"/>
        <v>0</v>
      </c>
      <c r="AT52" s="142">
        <v>0</v>
      </c>
      <c r="AU52" s="142">
        <v>0</v>
      </c>
      <c r="AV52" s="142">
        <v>0</v>
      </c>
      <c r="AW52" s="142">
        <v>0</v>
      </c>
      <c r="AX52" s="142">
        <v>0</v>
      </c>
      <c r="AY52" s="142">
        <v>0</v>
      </c>
      <c r="AZ52" s="142">
        <f t="shared" si="5"/>
        <v>0</v>
      </c>
      <c r="BA52" s="142">
        <f t="shared" si="4"/>
        <v>0</v>
      </c>
      <c r="BB52" s="172"/>
    </row>
    <row r="53" spans="1:54" s="143" customFormat="1" ht="65.25" thickTop="1" thickBot="1" x14ac:dyDescent="0.25">
      <c r="A53" s="134"/>
      <c r="B53" s="135" t="s">
        <v>54</v>
      </c>
      <c r="C53" s="135" t="s">
        <v>68</v>
      </c>
      <c r="D53" s="135" t="s">
        <v>818</v>
      </c>
      <c r="E53" s="135" t="s">
        <v>595</v>
      </c>
      <c r="F53" s="135" t="s">
        <v>1144</v>
      </c>
      <c r="G53" s="135" t="s">
        <v>1145</v>
      </c>
      <c r="H53" s="135" t="s">
        <v>7</v>
      </c>
      <c r="I53" s="136" t="s">
        <v>1146</v>
      </c>
      <c r="J53" s="136" t="s">
        <v>1147</v>
      </c>
      <c r="K53" s="135" t="s">
        <v>76</v>
      </c>
      <c r="L53" s="183" t="s">
        <v>95</v>
      </c>
      <c r="M53" s="135" t="s">
        <v>7</v>
      </c>
      <c r="N53" s="135" t="s">
        <v>124</v>
      </c>
      <c r="O53" s="136">
        <v>1</v>
      </c>
      <c r="P53" s="136">
        <v>50</v>
      </c>
      <c r="Q53" s="134" t="s">
        <v>1140</v>
      </c>
      <c r="R53" s="134" t="s">
        <v>1286</v>
      </c>
      <c r="S53" s="136" t="s">
        <v>36</v>
      </c>
      <c r="T53" s="136">
        <v>1</v>
      </c>
      <c r="U53" s="154">
        <v>0</v>
      </c>
      <c r="V53" s="136">
        <v>0</v>
      </c>
      <c r="W53" s="136">
        <v>0</v>
      </c>
      <c r="X53" s="151">
        <f t="shared" si="11"/>
        <v>1</v>
      </c>
      <c r="Y53" s="142">
        <v>0</v>
      </c>
      <c r="Z53" s="142">
        <v>0</v>
      </c>
      <c r="AA53" s="142">
        <v>0</v>
      </c>
      <c r="AB53" s="142">
        <v>0</v>
      </c>
      <c r="AC53" s="142">
        <v>0</v>
      </c>
      <c r="AD53" s="142">
        <v>0</v>
      </c>
      <c r="AE53" s="142">
        <f t="shared" si="1"/>
        <v>0</v>
      </c>
      <c r="AF53" s="142">
        <v>0</v>
      </c>
      <c r="AG53" s="142">
        <v>0</v>
      </c>
      <c r="AH53" s="142">
        <v>30000000</v>
      </c>
      <c r="AI53" s="142">
        <v>0</v>
      </c>
      <c r="AJ53" s="142">
        <v>0</v>
      </c>
      <c r="AK53" s="142">
        <v>0</v>
      </c>
      <c r="AL53" s="142">
        <f t="shared" si="2"/>
        <v>30000000</v>
      </c>
      <c r="AM53" s="142">
        <v>0</v>
      </c>
      <c r="AN53" s="142">
        <v>0</v>
      </c>
      <c r="AO53" s="142">
        <v>15000000</v>
      </c>
      <c r="AP53" s="142">
        <v>0</v>
      </c>
      <c r="AQ53" s="142">
        <v>0</v>
      </c>
      <c r="AR53" s="142">
        <v>0</v>
      </c>
      <c r="AS53" s="142">
        <f t="shared" si="3"/>
        <v>15000000</v>
      </c>
      <c r="AT53" s="142">
        <v>0</v>
      </c>
      <c r="AU53" s="142">
        <v>0</v>
      </c>
      <c r="AV53" s="142">
        <v>30000000</v>
      </c>
      <c r="AW53" s="142">
        <v>0</v>
      </c>
      <c r="AX53" s="142">
        <v>0</v>
      </c>
      <c r="AY53" s="142">
        <v>0</v>
      </c>
      <c r="AZ53" s="142">
        <f t="shared" si="5"/>
        <v>30000000</v>
      </c>
      <c r="BA53" s="142">
        <f t="shared" si="4"/>
        <v>75000000</v>
      </c>
      <c r="BB53" s="172"/>
    </row>
    <row r="54" spans="1:54" s="143" customFormat="1" ht="65.25" thickTop="1" thickBot="1" x14ac:dyDescent="0.25">
      <c r="A54" s="134"/>
      <c r="B54" s="135" t="s">
        <v>54</v>
      </c>
      <c r="C54" s="135" t="s">
        <v>68</v>
      </c>
      <c r="D54" s="135" t="s">
        <v>818</v>
      </c>
      <c r="E54" s="135" t="s">
        <v>595</v>
      </c>
      <c r="F54" s="135" t="s">
        <v>1144</v>
      </c>
      <c r="G54" s="135" t="s">
        <v>1145</v>
      </c>
      <c r="H54" s="135" t="s">
        <v>7</v>
      </c>
      <c r="I54" s="136" t="s">
        <v>1146</v>
      </c>
      <c r="J54" s="136" t="s">
        <v>1147</v>
      </c>
      <c r="K54" s="135" t="s">
        <v>76</v>
      </c>
      <c r="L54" s="183" t="s">
        <v>96</v>
      </c>
      <c r="M54" s="135" t="s">
        <v>7</v>
      </c>
      <c r="N54" s="135" t="s">
        <v>125</v>
      </c>
      <c r="O54" s="136">
        <v>1</v>
      </c>
      <c r="P54" s="136">
        <v>51</v>
      </c>
      <c r="Q54" s="134" t="s">
        <v>141</v>
      </c>
      <c r="R54" s="134" t="s">
        <v>1286</v>
      </c>
      <c r="S54" s="136" t="s">
        <v>36</v>
      </c>
      <c r="T54" s="136">
        <v>1</v>
      </c>
      <c r="U54" s="136">
        <v>0</v>
      </c>
      <c r="V54" s="136">
        <v>0</v>
      </c>
      <c r="W54" s="136">
        <v>0</v>
      </c>
      <c r="X54" s="151">
        <f t="shared" si="11"/>
        <v>1</v>
      </c>
      <c r="Y54" s="142">
        <v>0</v>
      </c>
      <c r="Z54" s="142">
        <v>0</v>
      </c>
      <c r="AA54" s="142">
        <v>0</v>
      </c>
      <c r="AB54" s="142">
        <v>0</v>
      </c>
      <c r="AC54" s="142">
        <v>0</v>
      </c>
      <c r="AD54" s="142">
        <v>0</v>
      </c>
      <c r="AE54" s="142">
        <f t="shared" si="1"/>
        <v>0</v>
      </c>
      <c r="AF54" s="142">
        <v>0</v>
      </c>
      <c r="AG54" s="142">
        <v>0</v>
      </c>
      <c r="AH54" s="142">
        <v>0</v>
      </c>
      <c r="AI54" s="142">
        <v>0</v>
      </c>
      <c r="AJ54" s="142">
        <v>0</v>
      </c>
      <c r="AK54" s="142">
        <v>0</v>
      </c>
      <c r="AL54" s="142">
        <f t="shared" si="2"/>
        <v>0</v>
      </c>
      <c r="AM54" s="142">
        <v>0</v>
      </c>
      <c r="AN54" s="142">
        <v>0</v>
      </c>
      <c r="AO54" s="142">
        <v>0</v>
      </c>
      <c r="AP54" s="142">
        <v>0</v>
      </c>
      <c r="AQ54" s="142">
        <v>0</v>
      </c>
      <c r="AR54" s="142">
        <v>0</v>
      </c>
      <c r="AS54" s="142">
        <f t="shared" si="3"/>
        <v>0</v>
      </c>
      <c r="AT54" s="142">
        <v>0</v>
      </c>
      <c r="AU54" s="142">
        <v>0</v>
      </c>
      <c r="AV54" s="142">
        <v>0</v>
      </c>
      <c r="AW54" s="142">
        <v>0</v>
      </c>
      <c r="AX54" s="142">
        <v>0</v>
      </c>
      <c r="AY54" s="142">
        <v>0</v>
      </c>
      <c r="AZ54" s="142">
        <f t="shared" si="5"/>
        <v>0</v>
      </c>
      <c r="BA54" s="142">
        <f t="shared" si="4"/>
        <v>0</v>
      </c>
      <c r="BB54" s="172"/>
    </row>
    <row r="55" spans="1:54" s="143" customFormat="1" ht="65.25" thickTop="1" thickBot="1" x14ac:dyDescent="0.25">
      <c r="A55" s="134"/>
      <c r="B55" s="135" t="s">
        <v>54</v>
      </c>
      <c r="C55" s="135" t="s">
        <v>68</v>
      </c>
      <c r="D55" s="135" t="s">
        <v>818</v>
      </c>
      <c r="E55" s="135" t="s">
        <v>595</v>
      </c>
      <c r="F55" s="135" t="s">
        <v>1144</v>
      </c>
      <c r="G55" s="135" t="s">
        <v>1145</v>
      </c>
      <c r="H55" s="135" t="s">
        <v>7</v>
      </c>
      <c r="I55" s="136" t="s">
        <v>1146</v>
      </c>
      <c r="J55" s="136" t="s">
        <v>1147</v>
      </c>
      <c r="K55" s="135" t="s">
        <v>76</v>
      </c>
      <c r="L55" s="183" t="s">
        <v>97</v>
      </c>
      <c r="M55" s="135" t="s">
        <v>7</v>
      </c>
      <c r="N55" s="135" t="s">
        <v>126</v>
      </c>
      <c r="O55" s="136">
        <v>1</v>
      </c>
      <c r="P55" s="136">
        <v>52</v>
      </c>
      <c r="Q55" s="134" t="s">
        <v>141</v>
      </c>
      <c r="R55" s="134" t="s">
        <v>1286</v>
      </c>
      <c r="S55" s="136" t="s">
        <v>36</v>
      </c>
      <c r="T55" s="136">
        <v>0</v>
      </c>
      <c r="U55" s="136">
        <v>0</v>
      </c>
      <c r="V55" s="136">
        <v>1</v>
      </c>
      <c r="W55" s="136">
        <v>0</v>
      </c>
      <c r="X55" s="151">
        <f t="shared" si="11"/>
        <v>1</v>
      </c>
      <c r="Y55" s="142">
        <v>0</v>
      </c>
      <c r="Z55" s="142">
        <v>0</v>
      </c>
      <c r="AA55" s="142">
        <v>0</v>
      </c>
      <c r="AB55" s="142">
        <v>0</v>
      </c>
      <c r="AC55" s="142">
        <v>0</v>
      </c>
      <c r="AD55" s="142">
        <v>0</v>
      </c>
      <c r="AE55" s="142">
        <f t="shared" si="1"/>
        <v>0</v>
      </c>
      <c r="AF55" s="142">
        <v>0</v>
      </c>
      <c r="AG55" s="142">
        <v>0</v>
      </c>
      <c r="AH55" s="142">
        <v>0</v>
      </c>
      <c r="AI55" s="142">
        <v>0</v>
      </c>
      <c r="AJ55" s="142">
        <v>0</v>
      </c>
      <c r="AK55" s="142">
        <v>0</v>
      </c>
      <c r="AL55" s="142">
        <f t="shared" si="2"/>
        <v>0</v>
      </c>
      <c r="AM55" s="142">
        <v>0</v>
      </c>
      <c r="AN55" s="142">
        <v>0</v>
      </c>
      <c r="AO55" s="142">
        <v>0</v>
      </c>
      <c r="AP55" s="142">
        <v>0</v>
      </c>
      <c r="AQ55" s="142">
        <v>0</v>
      </c>
      <c r="AR55" s="142">
        <v>0</v>
      </c>
      <c r="AS55" s="142">
        <f t="shared" si="3"/>
        <v>0</v>
      </c>
      <c r="AT55" s="142">
        <v>0</v>
      </c>
      <c r="AU55" s="142">
        <v>0</v>
      </c>
      <c r="AV55" s="142">
        <v>0</v>
      </c>
      <c r="AW55" s="142">
        <v>0</v>
      </c>
      <c r="AX55" s="142">
        <v>0</v>
      </c>
      <c r="AY55" s="142">
        <v>0</v>
      </c>
      <c r="AZ55" s="142">
        <f t="shared" si="5"/>
        <v>0</v>
      </c>
      <c r="BA55" s="142">
        <f t="shared" si="4"/>
        <v>0</v>
      </c>
      <c r="BB55" s="172"/>
    </row>
    <row r="56" spans="1:54" s="143" customFormat="1" ht="65.25" thickTop="1" thickBot="1" x14ac:dyDescent="0.25">
      <c r="A56" s="134"/>
      <c r="B56" s="135" t="s">
        <v>54</v>
      </c>
      <c r="C56" s="135" t="s">
        <v>68</v>
      </c>
      <c r="D56" s="135" t="s">
        <v>818</v>
      </c>
      <c r="E56" s="135" t="s">
        <v>595</v>
      </c>
      <c r="F56" s="135" t="s">
        <v>1144</v>
      </c>
      <c r="G56" s="135" t="s">
        <v>1145</v>
      </c>
      <c r="H56" s="135" t="s">
        <v>7</v>
      </c>
      <c r="I56" s="136" t="s">
        <v>1146</v>
      </c>
      <c r="J56" s="136" t="s">
        <v>1147</v>
      </c>
      <c r="K56" s="135" t="s">
        <v>76</v>
      </c>
      <c r="L56" s="183" t="s">
        <v>98</v>
      </c>
      <c r="M56" s="135" t="s">
        <v>7</v>
      </c>
      <c r="N56" s="135" t="s">
        <v>127</v>
      </c>
      <c r="O56" s="136">
        <v>1</v>
      </c>
      <c r="P56" s="136">
        <v>53</v>
      </c>
      <c r="Q56" s="134" t="s">
        <v>141</v>
      </c>
      <c r="R56" s="134" t="s">
        <v>1286</v>
      </c>
      <c r="S56" s="136" t="s">
        <v>36</v>
      </c>
      <c r="T56" s="136">
        <v>1</v>
      </c>
      <c r="U56" s="136">
        <v>0</v>
      </c>
      <c r="V56" s="136">
        <v>0</v>
      </c>
      <c r="W56" s="136">
        <v>0</v>
      </c>
      <c r="X56" s="151">
        <f t="shared" si="11"/>
        <v>1</v>
      </c>
      <c r="Y56" s="142">
        <v>0</v>
      </c>
      <c r="Z56" s="142">
        <v>0</v>
      </c>
      <c r="AA56" s="142">
        <v>0</v>
      </c>
      <c r="AB56" s="142">
        <v>0</v>
      </c>
      <c r="AC56" s="142">
        <v>0</v>
      </c>
      <c r="AD56" s="142">
        <v>0</v>
      </c>
      <c r="AE56" s="142">
        <f t="shared" si="1"/>
        <v>0</v>
      </c>
      <c r="AF56" s="142">
        <v>0</v>
      </c>
      <c r="AG56" s="142">
        <v>0</v>
      </c>
      <c r="AH56" s="142">
        <v>0</v>
      </c>
      <c r="AI56" s="142">
        <v>0</v>
      </c>
      <c r="AJ56" s="142">
        <v>0</v>
      </c>
      <c r="AK56" s="142">
        <v>0</v>
      </c>
      <c r="AL56" s="142">
        <f t="shared" si="2"/>
        <v>0</v>
      </c>
      <c r="AM56" s="142">
        <v>0</v>
      </c>
      <c r="AN56" s="142">
        <v>0</v>
      </c>
      <c r="AO56" s="142">
        <v>0</v>
      </c>
      <c r="AP56" s="142">
        <v>0</v>
      </c>
      <c r="AQ56" s="142">
        <v>0</v>
      </c>
      <c r="AR56" s="142">
        <v>0</v>
      </c>
      <c r="AS56" s="142">
        <f t="shared" si="3"/>
        <v>0</v>
      </c>
      <c r="AT56" s="142">
        <v>0</v>
      </c>
      <c r="AU56" s="142">
        <v>0</v>
      </c>
      <c r="AV56" s="142">
        <v>0</v>
      </c>
      <c r="AW56" s="142">
        <v>0</v>
      </c>
      <c r="AX56" s="142">
        <v>0</v>
      </c>
      <c r="AY56" s="142">
        <v>0</v>
      </c>
      <c r="AZ56" s="142">
        <f t="shared" si="5"/>
        <v>0</v>
      </c>
      <c r="BA56" s="142">
        <f t="shared" si="4"/>
        <v>0</v>
      </c>
      <c r="BB56" s="172"/>
    </row>
    <row r="57" spans="1:54" s="143" customFormat="1" ht="65.25" thickTop="1" thickBot="1" x14ac:dyDescent="0.25">
      <c r="A57" s="134"/>
      <c r="B57" s="135" t="s">
        <v>54</v>
      </c>
      <c r="C57" s="135" t="s">
        <v>68</v>
      </c>
      <c r="D57" s="135" t="s">
        <v>818</v>
      </c>
      <c r="E57" s="135" t="s">
        <v>595</v>
      </c>
      <c r="F57" s="135" t="s">
        <v>1144</v>
      </c>
      <c r="G57" s="135" t="s">
        <v>1145</v>
      </c>
      <c r="H57" s="135" t="s">
        <v>7</v>
      </c>
      <c r="I57" s="136" t="s">
        <v>1146</v>
      </c>
      <c r="J57" s="136" t="s">
        <v>1147</v>
      </c>
      <c r="K57" s="135" t="s">
        <v>76</v>
      </c>
      <c r="L57" s="183" t="s">
        <v>598</v>
      </c>
      <c r="M57" s="135" t="s">
        <v>7</v>
      </c>
      <c r="N57" s="135" t="s">
        <v>128</v>
      </c>
      <c r="O57" s="136">
        <v>1</v>
      </c>
      <c r="P57" s="136">
        <v>54</v>
      </c>
      <c r="Q57" s="134" t="s">
        <v>141</v>
      </c>
      <c r="R57" s="134" t="s">
        <v>1286</v>
      </c>
      <c r="S57" s="136" t="s">
        <v>36</v>
      </c>
      <c r="T57" s="136">
        <v>0</v>
      </c>
      <c r="U57" s="136">
        <v>0</v>
      </c>
      <c r="V57" s="136">
        <v>1</v>
      </c>
      <c r="W57" s="136">
        <v>0</v>
      </c>
      <c r="X57" s="151">
        <f t="shared" si="11"/>
        <v>1</v>
      </c>
      <c r="Y57" s="142">
        <v>0</v>
      </c>
      <c r="Z57" s="142">
        <v>0</v>
      </c>
      <c r="AA57" s="142">
        <v>0</v>
      </c>
      <c r="AB57" s="142">
        <v>0</v>
      </c>
      <c r="AC57" s="142">
        <v>0</v>
      </c>
      <c r="AD57" s="142">
        <v>0</v>
      </c>
      <c r="AE57" s="142">
        <f t="shared" si="1"/>
        <v>0</v>
      </c>
      <c r="AF57" s="142">
        <v>0</v>
      </c>
      <c r="AG57" s="142">
        <v>0</v>
      </c>
      <c r="AH57" s="142">
        <v>0</v>
      </c>
      <c r="AI57" s="142">
        <v>0</v>
      </c>
      <c r="AJ57" s="142">
        <v>0</v>
      </c>
      <c r="AK57" s="142">
        <v>0</v>
      </c>
      <c r="AL57" s="142">
        <f t="shared" si="2"/>
        <v>0</v>
      </c>
      <c r="AM57" s="142">
        <v>0</v>
      </c>
      <c r="AN57" s="142">
        <v>0</v>
      </c>
      <c r="AO57" s="142">
        <v>15000000</v>
      </c>
      <c r="AP57" s="142">
        <v>0</v>
      </c>
      <c r="AQ57" s="142">
        <v>0</v>
      </c>
      <c r="AR57" s="142">
        <v>0</v>
      </c>
      <c r="AS57" s="142">
        <f t="shared" si="3"/>
        <v>15000000</v>
      </c>
      <c r="AT57" s="142">
        <v>0</v>
      </c>
      <c r="AU57" s="142">
        <v>0</v>
      </c>
      <c r="AV57" s="142">
        <v>0</v>
      </c>
      <c r="AW57" s="142">
        <v>0</v>
      </c>
      <c r="AX57" s="142">
        <v>0</v>
      </c>
      <c r="AY57" s="142">
        <v>0</v>
      </c>
      <c r="AZ57" s="142">
        <f t="shared" si="5"/>
        <v>0</v>
      </c>
      <c r="BA57" s="142">
        <f t="shared" si="4"/>
        <v>15000000</v>
      </c>
      <c r="BB57" s="172"/>
    </row>
    <row r="58" spans="1:54" s="143" customFormat="1" ht="65.25" thickTop="1" thickBot="1" x14ac:dyDescent="0.25">
      <c r="A58" s="134"/>
      <c r="B58" s="135" t="s">
        <v>54</v>
      </c>
      <c r="C58" s="135" t="s">
        <v>68</v>
      </c>
      <c r="D58" s="135" t="s">
        <v>818</v>
      </c>
      <c r="E58" s="135" t="s">
        <v>595</v>
      </c>
      <c r="F58" s="135" t="s">
        <v>1144</v>
      </c>
      <c r="G58" s="135" t="s">
        <v>1145</v>
      </c>
      <c r="H58" s="135" t="s">
        <v>7</v>
      </c>
      <c r="I58" s="136" t="s">
        <v>1146</v>
      </c>
      <c r="J58" s="136" t="s">
        <v>1147</v>
      </c>
      <c r="K58" s="135" t="s">
        <v>599</v>
      </c>
      <c r="L58" s="183" t="s">
        <v>99</v>
      </c>
      <c r="M58" s="135" t="s">
        <v>7</v>
      </c>
      <c r="N58" s="135" t="s">
        <v>129</v>
      </c>
      <c r="O58" s="136">
        <v>7</v>
      </c>
      <c r="P58" s="136">
        <v>55</v>
      </c>
      <c r="Q58" s="134" t="s">
        <v>141</v>
      </c>
      <c r="R58" s="134" t="s">
        <v>1286</v>
      </c>
      <c r="S58" s="136" t="s">
        <v>36</v>
      </c>
      <c r="T58" s="136">
        <v>2</v>
      </c>
      <c r="U58" s="136">
        <v>2</v>
      </c>
      <c r="V58" s="136">
        <v>2</v>
      </c>
      <c r="W58" s="136">
        <v>1</v>
      </c>
      <c r="X58" s="151">
        <f>SUBTOTAL(9,T58:W62)</f>
        <v>27</v>
      </c>
      <c r="Y58" s="142">
        <v>0</v>
      </c>
      <c r="Z58" s="142">
        <v>0</v>
      </c>
      <c r="AA58" s="142">
        <f>+'POAI 2020'!E50-30000000</f>
        <v>26937769.909999996</v>
      </c>
      <c r="AB58" s="142">
        <v>0</v>
      </c>
      <c r="AC58" s="142">
        <v>0</v>
      </c>
      <c r="AD58" s="142">
        <v>0</v>
      </c>
      <c r="AE58" s="142">
        <f t="shared" si="1"/>
        <v>26937769.909999996</v>
      </c>
      <c r="AF58" s="142">
        <v>0</v>
      </c>
      <c r="AG58" s="142">
        <v>0</v>
      </c>
      <c r="AH58" s="142">
        <v>10000000</v>
      </c>
      <c r="AI58" s="142">
        <v>0</v>
      </c>
      <c r="AJ58" s="142">
        <v>0</v>
      </c>
      <c r="AK58" s="142">
        <v>0</v>
      </c>
      <c r="AL58" s="142">
        <f t="shared" si="2"/>
        <v>10000000</v>
      </c>
      <c r="AM58" s="142">
        <v>0</v>
      </c>
      <c r="AN58" s="142">
        <v>0</v>
      </c>
      <c r="AO58" s="142">
        <v>10000000</v>
      </c>
      <c r="AP58" s="142">
        <v>0</v>
      </c>
      <c r="AQ58" s="142">
        <v>0</v>
      </c>
      <c r="AR58" s="142">
        <v>0</v>
      </c>
      <c r="AS58" s="142">
        <f t="shared" si="3"/>
        <v>10000000</v>
      </c>
      <c r="AT58" s="142">
        <v>0</v>
      </c>
      <c r="AU58" s="142">
        <v>0</v>
      </c>
      <c r="AV58" s="142">
        <v>10000000</v>
      </c>
      <c r="AW58" s="142">
        <v>0</v>
      </c>
      <c r="AX58" s="142">
        <v>0</v>
      </c>
      <c r="AY58" s="142">
        <v>0</v>
      </c>
      <c r="AZ58" s="142">
        <f t="shared" si="5"/>
        <v>10000000</v>
      </c>
      <c r="BA58" s="142">
        <f t="shared" si="4"/>
        <v>56937769.909999996</v>
      </c>
      <c r="BB58" s="172"/>
    </row>
    <row r="59" spans="1:54" s="143" customFormat="1" ht="65.25" thickTop="1" thickBot="1" x14ac:dyDescent="0.25">
      <c r="A59" s="134"/>
      <c r="B59" s="135" t="s">
        <v>54</v>
      </c>
      <c r="C59" s="135" t="s">
        <v>68</v>
      </c>
      <c r="D59" s="135" t="s">
        <v>818</v>
      </c>
      <c r="E59" s="135" t="s">
        <v>595</v>
      </c>
      <c r="F59" s="135" t="s">
        <v>1144</v>
      </c>
      <c r="G59" s="135" t="s">
        <v>1145</v>
      </c>
      <c r="H59" s="135" t="s">
        <v>7</v>
      </c>
      <c r="I59" s="136" t="s">
        <v>1146</v>
      </c>
      <c r="J59" s="136" t="s">
        <v>1147</v>
      </c>
      <c r="K59" s="135" t="s">
        <v>599</v>
      </c>
      <c r="L59" s="183" t="s">
        <v>100</v>
      </c>
      <c r="M59" s="135" t="s">
        <v>7</v>
      </c>
      <c r="N59" s="135" t="s">
        <v>130</v>
      </c>
      <c r="O59" s="136">
        <v>10</v>
      </c>
      <c r="P59" s="136">
        <v>56</v>
      </c>
      <c r="Q59" s="134" t="s">
        <v>141</v>
      </c>
      <c r="R59" s="134" t="s">
        <v>1286</v>
      </c>
      <c r="S59" s="136" t="s">
        <v>36</v>
      </c>
      <c r="T59" s="136">
        <v>0</v>
      </c>
      <c r="U59" s="136">
        <v>4</v>
      </c>
      <c r="V59" s="136">
        <v>3</v>
      </c>
      <c r="W59" s="136">
        <v>3</v>
      </c>
      <c r="X59" s="151">
        <f>SUBTOTAL(9,T59:W59)</f>
        <v>10</v>
      </c>
      <c r="Y59" s="142">
        <v>0</v>
      </c>
      <c r="Z59" s="142">
        <v>0</v>
      </c>
      <c r="AA59" s="142">
        <v>0</v>
      </c>
      <c r="AB59" s="142">
        <v>0</v>
      </c>
      <c r="AC59" s="142">
        <v>0</v>
      </c>
      <c r="AD59" s="142">
        <v>0</v>
      </c>
      <c r="AE59" s="142">
        <f t="shared" si="1"/>
        <v>0</v>
      </c>
      <c r="AF59" s="142">
        <v>0</v>
      </c>
      <c r="AG59" s="142">
        <v>0</v>
      </c>
      <c r="AH59" s="142">
        <v>5000000</v>
      </c>
      <c r="AI59" s="142">
        <v>0</v>
      </c>
      <c r="AJ59" s="142">
        <v>0</v>
      </c>
      <c r="AK59" s="142">
        <v>0</v>
      </c>
      <c r="AL59" s="142">
        <f t="shared" si="2"/>
        <v>5000000</v>
      </c>
      <c r="AM59" s="142">
        <v>0</v>
      </c>
      <c r="AN59" s="142">
        <v>0</v>
      </c>
      <c r="AO59" s="142">
        <v>5000000</v>
      </c>
      <c r="AP59" s="142">
        <v>0</v>
      </c>
      <c r="AQ59" s="142">
        <v>0</v>
      </c>
      <c r="AR59" s="142">
        <v>0</v>
      </c>
      <c r="AS59" s="142">
        <f t="shared" si="3"/>
        <v>5000000</v>
      </c>
      <c r="AT59" s="142">
        <v>0</v>
      </c>
      <c r="AU59" s="142">
        <v>0</v>
      </c>
      <c r="AV59" s="142">
        <v>5000000</v>
      </c>
      <c r="AW59" s="142">
        <v>0</v>
      </c>
      <c r="AX59" s="142">
        <v>0</v>
      </c>
      <c r="AY59" s="142">
        <v>0</v>
      </c>
      <c r="AZ59" s="142">
        <f t="shared" si="5"/>
        <v>5000000</v>
      </c>
      <c r="BA59" s="142">
        <f t="shared" si="4"/>
        <v>15000000</v>
      </c>
      <c r="BB59" s="172"/>
    </row>
    <row r="60" spans="1:54" s="143" customFormat="1" ht="65.25" thickTop="1" thickBot="1" x14ac:dyDescent="0.25">
      <c r="A60" s="134"/>
      <c r="B60" s="135" t="s">
        <v>54</v>
      </c>
      <c r="C60" s="135" t="s">
        <v>68</v>
      </c>
      <c r="D60" s="135" t="s">
        <v>818</v>
      </c>
      <c r="E60" s="135" t="s">
        <v>595</v>
      </c>
      <c r="F60" s="135" t="s">
        <v>1144</v>
      </c>
      <c r="G60" s="135" t="s">
        <v>1145</v>
      </c>
      <c r="H60" s="135" t="s">
        <v>7</v>
      </c>
      <c r="I60" s="136" t="s">
        <v>1146</v>
      </c>
      <c r="J60" s="136" t="s">
        <v>1147</v>
      </c>
      <c r="K60" s="135" t="s">
        <v>599</v>
      </c>
      <c r="L60" s="183" t="s">
        <v>101</v>
      </c>
      <c r="M60" s="135" t="s">
        <v>7</v>
      </c>
      <c r="N60" s="135" t="s">
        <v>131</v>
      </c>
      <c r="O60" s="136">
        <v>3</v>
      </c>
      <c r="P60" s="136">
        <v>57</v>
      </c>
      <c r="Q60" s="134" t="s">
        <v>141</v>
      </c>
      <c r="R60" s="134" t="s">
        <v>1286</v>
      </c>
      <c r="S60" s="136" t="s">
        <v>36</v>
      </c>
      <c r="T60" s="136">
        <v>0</v>
      </c>
      <c r="U60" s="136">
        <v>1</v>
      </c>
      <c r="V60" s="136">
        <v>1</v>
      </c>
      <c r="W60" s="136">
        <v>1</v>
      </c>
      <c r="X60" s="151">
        <f>SUBTOTAL(9,T60:W60)</f>
        <v>3</v>
      </c>
      <c r="Y60" s="142">
        <v>0</v>
      </c>
      <c r="Z60" s="142">
        <v>0</v>
      </c>
      <c r="AA60" s="142">
        <v>0</v>
      </c>
      <c r="AB60" s="142">
        <v>0</v>
      </c>
      <c r="AC60" s="142">
        <v>0</v>
      </c>
      <c r="AD60" s="142">
        <v>0</v>
      </c>
      <c r="AE60" s="142">
        <f t="shared" si="1"/>
        <v>0</v>
      </c>
      <c r="AF60" s="142">
        <v>0</v>
      </c>
      <c r="AG60" s="142">
        <v>0</v>
      </c>
      <c r="AH60" s="142">
        <v>328000000</v>
      </c>
      <c r="AI60" s="142">
        <v>0</v>
      </c>
      <c r="AJ60" s="142">
        <v>0</v>
      </c>
      <c r="AK60" s="142">
        <v>0</v>
      </c>
      <c r="AL60" s="142">
        <f t="shared" si="2"/>
        <v>328000000</v>
      </c>
      <c r="AM60" s="142">
        <v>0</v>
      </c>
      <c r="AN60" s="142">
        <v>0</v>
      </c>
      <c r="AO60" s="142">
        <v>358000000</v>
      </c>
      <c r="AP60" s="142">
        <v>0</v>
      </c>
      <c r="AQ60" s="142">
        <v>0</v>
      </c>
      <c r="AR60" s="142">
        <v>0</v>
      </c>
      <c r="AS60" s="142">
        <f t="shared" si="3"/>
        <v>358000000</v>
      </c>
      <c r="AT60" s="142">
        <v>0</v>
      </c>
      <c r="AU60" s="142">
        <v>0</v>
      </c>
      <c r="AV60" s="142">
        <v>388000000</v>
      </c>
      <c r="AW60" s="142">
        <v>0</v>
      </c>
      <c r="AX60" s="142">
        <v>0</v>
      </c>
      <c r="AY60" s="142">
        <v>0</v>
      </c>
      <c r="AZ60" s="142">
        <f t="shared" si="5"/>
        <v>388000000</v>
      </c>
      <c r="BA60" s="142">
        <f t="shared" si="4"/>
        <v>1074000000</v>
      </c>
      <c r="BB60" s="172"/>
    </row>
    <row r="61" spans="1:54" s="143" customFormat="1" ht="65.25" thickTop="1" thickBot="1" x14ac:dyDescent="0.25">
      <c r="A61" s="134"/>
      <c r="B61" s="135" t="s">
        <v>54</v>
      </c>
      <c r="C61" s="135" t="s">
        <v>68</v>
      </c>
      <c r="D61" s="135" t="s">
        <v>818</v>
      </c>
      <c r="E61" s="135" t="s">
        <v>595</v>
      </c>
      <c r="F61" s="135" t="s">
        <v>1144</v>
      </c>
      <c r="G61" s="135" t="s">
        <v>1145</v>
      </c>
      <c r="H61" s="135" t="s">
        <v>7</v>
      </c>
      <c r="I61" s="136" t="s">
        <v>1146</v>
      </c>
      <c r="J61" s="136" t="s">
        <v>1147</v>
      </c>
      <c r="K61" s="135" t="s">
        <v>599</v>
      </c>
      <c r="L61" s="183" t="s">
        <v>102</v>
      </c>
      <c r="M61" s="135" t="s">
        <v>7</v>
      </c>
      <c r="N61" s="135" t="s">
        <v>1124</v>
      </c>
      <c r="O61" s="136">
        <v>6</v>
      </c>
      <c r="P61" s="136">
        <v>58</v>
      </c>
      <c r="Q61" s="134" t="s">
        <v>141</v>
      </c>
      <c r="R61" s="134" t="s">
        <v>1286</v>
      </c>
      <c r="S61" s="136" t="s">
        <v>36</v>
      </c>
      <c r="T61" s="136">
        <v>1</v>
      </c>
      <c r="U61" s="136">
        <v>2</v>
      </c>
      <c r="V61" s="136">
        <v>2</v>
      </c>
      <c r="W61" s="136">
        <v>1</v>
      </c>
      <c r="X61" s="151">
        <f>SUBTOTAL(9,T61:W61)</f>
        <v>6</v>
      </c>
      <c r="Y61" s="142">
        <v>0</v>
      </c>
      <c r="Z61" s="142">
        <v>0</v>
      </c>
      <c r="AA61" s="142">
        <v>30000000</v>
      </c>
      <c r="AB61" s="142">
        <v>0</v>
      </c>
      <c r="AC61" s="142">
        <v>0</v>
      </c>
      <c r="AD61" s="142">
        <v>0</v>
      </c>
      <c r="AE61" s="142">
        <f t="shared" si="1"/>
        <v>30000000</v>
      </c>
      <c r="AF61" s="142">
        <v>0</v>
      </c>
      <c r="AG61" s="142">
        <v>0</v>
      </c>
      <c r="AH61" s="142">
        <v>30000000</v>
      </c>
      <c r="AI61" s="142">
        <v>0</v>
      </c>
      <c r="AJ61" s="142">
        <v>0</v>
      </c>
      <c r="AK61" s="142">
        <v>0</v>
      </c>
      <c r="AL61" s="142">
        <f t="shared" si="2"/>
        <v>30000000</v>
      </c>
      <c r="AM61" s="142">
        <v>0</v>
      </c>
      <c r="AN61" s="142">
        <v>0</v>
      </c>
      <c r="AO61" s="142">
        <v>30000000</v>
      </c>
      <c r="AP61" s="142">
        <v>0</v>
      </c>
      <c r="AQ61" s="142">
        <v>0</v>
      </c>
      <c r="AR61" s="142">
        <v>0</v>
      </c>
      <c r="AS61" s="142">
        <f t="shared" si="3"/>
        <v>30000000</v>
      </c>
      <c r="AT61" s="142">
        <v>0</v>
      </c>
      <c r="AU61" s="142">
        <v>0</v>
      </c>
      <c r="AV61" s="142">
        <v>30000000</v>
      </c>
      <c r="AW61" s="142">
        <v>0</v>
      </c>
      <c r="AX61" s="142">
        <v>0</v>
      </c>
      <c r="AY61" s="142">
        <v>0</v>
      </c>
      <c r="AZ61" s="142">
        <f t="shared" si="5"/>
        <v>30000000</v>
      </c>
      <c r="BA61" s="142">
        <f t="shared" si="4"/>
        <v>120000000</v>
      </c>
      <c r="BB61" s="172"/>
    </row>
    <row r="62" spans="1:54" s="143" customFormat="1" ht="65.25" thickTop="1" thickBot="1" x14ac:dyDescent="0.25">
      <c r="A62" s="134"/>
      <c r="B62" s="135" t="s">
        <v>54</v>
      </c>
      <c r="C62" s="135" t="s">
        <v>68</v>
      </c>
      <c r="D62" s="135" t="s">
        <v>818</v>
      </c>
      <c r="E62" s="135" t="s">
        <v>595</v>
      </c>
      <c r="F62" s="135" t="s">
        <v>1144</v>
      </c>
      <c r="G62" s="135" t="s">
        <v>1145</v>
      </c>
      <c r="H62" s="135" t="s">
        <v>7</v>
      </c>
      <c r="I62" s="136" t="s">
        <v>1146</v>
      </c>
      <c r="J62" s="136" t="s">
        <v>1147</v>
      </c>
      <c r="K62" s="135" t="s">
        <v>77</v>
      </c>
      <c r="L62" s="183" t="s">
        <v>103</v>
      </c>
      <c r="M62" s="135" t="s">
        <v>7</v>
      </c>
      <c r="N62" s="135" t="s">
        <v>132</v>
      </c>
      <c r="O62" s="136">
        <v>1</v>
      </c>
      <c r="P62" s="175">
        <v>59</v>
      </c>
      <c r="Q62" s="134" t="s">
        <v>385</v>
      </c>
      <c r="R62" s="134" t="s">
        <v>1284</v>
      </c>
      <c r="S62" s="136" t="s">
        <v>36</v>
      </c>
      <c r="T62" s="136">
        <v>0</v>
      </c>
      <c r="U62" s="136">
        <v>1</v>
      </c>
      <c r="V62" s="136">
        <v>0</v>
      </c>
      <c r="W62" s="136">
        <v>0</v>
      </c>
      <c r="X62" s="151">
        <f>SUBTOTAL(9,T62:W62)</f>
        <v>1</v>
      </c>
      <c r="Y62" s="142">
        <v>0</v>
      </c>
      <c r="Z62" s="142">
        <v>0</v>
      </c>
      <c r="AA62" s="142">
        <v>0</v>
      </c>
      <c r="AB62" s="142">
        <v>0</v>
      </c>
      <c r="AC62" s="142">
        <v>0</v>
      </c>
      <c r="AD62" s="142">
        <v>0</v>
      </c>
      <c r="AE62" s="142">
        <f t="shared" si="1"/>
        <v>0</v>
      </c>
      <c r="AF62" s="142">
        <v>0</v>
      </c>
      <c r="AG62" s="142">
        <v>0</v>
      </c>
      <c r="AH62" s="142">
        <v>0</v>
      </c>
      <c r="AI62" s="142">
        <v>0</v>
      </c>
      <c r="AJ62" s="142">
        <v>0</v>
      </c>
      <c r="AK62" s="142">
        <v>4000000000</v>
      </c>
      <c r="AL62" s="142">
        <f t="shared" si="2"/>
        <v>4000000000</v>
      </c>
      <c r="AM62" s="142">
        <v>0</v>
      </c>
      <c r="AN62" s="142">
        <v>0</v>
      </c>
      <c r="AO62" s="142">
        <v>0</v>
      </c>
      <c r="AP62" s="142">
        <v>0</v>
      </c>
      <c r="AQ62" s="142">
        <v>0</v>
      </c>
      <c r="AR62" s="142">
        <v>0</v>
      </c>
      <c r="AS62" s="142">
        <f t="shared" si="3"/>
        <v>0</v>
      </c>
      <c r="AT62" s="142">
        <v>0</v>
      </c>
      <c r="AU62" s="142">
        <v>0</v>
      </c>
      <c r="AV62" s="142">
        <v>0</v>
      </c>
      <c r="AW62" s="142">
        <v>0</v>
      </c>
      <c r="AX62" s="142">
        <v>0</v>
      </c>
      <c r="AY62" s="142">
        <v>0</v>
      </c>
      <c r="AZ62" s="142">
        <f t="shared" si="5"/>
        <v>0</v>
      </c>
      <c r="BA62" s="142">
        <f t="shared" si="4"/>
        <v>4000000000</v>
      </c>
      <c r="BB62" s="172"/>
    </row>
    <row r="63" spans="1:54" s="143" customFormat="1" ht="65.25" thickTop="1" thickBot="1" x14ac:dyDescent="0.25">
      <c r="A63" s="134"/>
      <c r="B63" s="135" t="s">
        <v>54</v>
      </c>
      <c r="C63" s="135" t="s">
        <v>68</v>
      </c>
      <c r="D63" s="135" t="s">
        <v>818</v>
      </c>
      <c r="E63" s="135" t="s">
        <v>595</v>
      </c>
      <c r="F63" s="135" t="s">
        <v>1144</v>
      </c>
      <c r="G63" s="135" t="s">
        <v>1145</v>
      </c>
      <c r="H63" s="135" t="s">
        <v>7</v>
      </c>
      <c r="I63" s="136" t="s">
        <v>1146</v>
      </c>
      <c r="J63" s="136" t="s">
        <v>1147</v>
      </c>
      <c r="K63" s="135" t="s">
        <v>77</v>
      </c>
      <c r="L63" s="183" t="s">
        <v>1277</v>
      </c>
      <c r="M63" s="135" t="s">
        <v>7</v>
      </c>
      <c r="N63" s="135" t="s">
        <v>132</v>
      </c>
      <c r="O63" s="136">
        <v>1</v>
      </c>
      <c r="P63" s="175">
        <v>60</v>
      </c>
      <c r="Q63" s="134" t="s">
        <v>385</v>
      </c>
      <c r="R63" s="134" t="s">
        <v>1283</v>
      </c>
      <c r="S63" s="136" t="s">
        <v>36</v>
      </c>
      <c r="T63" s="136">
        <v>0</v>
      </c>
      <c r="U63" s="136">
        <v>1</v>
      </c>
      <c r="V63" s="136">
        <v>0</v>
      </c>
      <c r="W63" s="136">
        <v>0</v>
      </c>
      <c r="X63" s="151">
        <f>SUBTOTAL(9,T63:W63)</f>
        <v>1</v>
      </c>
      <c r="Y63" s="142">
        <v>0</v>
      </c>
      <c r="Z63" s="142">
        <v>0</v>
      </c>
      <c r="AA63" s="142">
        <v>0</v>
      </c>
      <c r="AB63" s="142">
        <v>0</v>
      </c>
      <c r="AC63" s="142">
        <v>0</v>
      </c>
      <c r="AD63" s="142">
        <v>100000000</v>
      </c>
      <c r="AE63" s="142">
        <f t="shared" si="1"/>
        <v>100000000</v>
      </c>
      <c r="AF63" s="142">
        <v>0</v>
      </c>
      <c r="AG63" s="142">
        <v>0</v>
      </c>
      <c r="AH63" s="142">
        <v>0</v>
      </c>
      <c r="AI63" s="142">
        <v>0</v>
      </c>
      <c r="AJ63" s="142">
        <v>0</v>
      </c>
      <c r="AK63" s="142">
        <v>0</v>
      </c>
      <c r="AL63" s="142">
        <f t="shared" si="2"/>
        <v>0</v>
      </c>
      <c r="AM63" s="142">
        <v>0</v>
      </c>
      <c r="AN63" s="142">
        <v>0</v>
      </c>
      <c r="AO63" s="142">
        <v>0</v>
      </c>
      <c r="AP63" s="142">
        <v>0</v>
      </c>
      <c r="AQ63" s="142">
        <v>0</v>
      </c>
      <c r="AR63" s="142">
        <v>0</v>
      </c>
      <c r="AS63" s="142">
        <f t="shared" si="3"/>
        <v>0</v>
      </c>
      <c r="AT63" s="142">
        <v>0</v>
      </c>
      <c r="AU63" s="142">
        <v>0</v>
      </c>
      <c r="AV63" s="142">
        <v>0</v>
      </c>
      <c r="AW63" s="142">
        <v>0</v>
      </c>
      <c r="AX63" s="142">
        <v>0</v>
      </c>
      <c r="AY63" s="142">
        <v>0</v>
      </c>
      <c r="AZ63" s="142">
        <f t="shared" si="5"/>
        <v>0</v>
      </c>
      <c r="BA63" s="142">
        <f t="shared" si="4"/>
        <v>100000000</v>
      </c>
      <c r="BB63" s="172"/>
    </row>
    <row r="64" spans="1:54" s="143" customFormat="1" ht="65.25" thickTop="1" thickBot="1" x14ac:dyDescent="0.25">
      <c r="A64" s="134"/>
      <c r="B64" s="135" t="s">
        <v>54</v>
      </c>
      <c r="C64" s="135" t="s">
        <v>68</v>
      </c>
      <c r="D64" s="135" t="s">
        <v>818</v>
      </c>
      <c r="E64" s="135" t="s">
        <v>595</v>
      </c>
      <c r="F64" s="135" t="s">
        <v>1144</v>
      </c>
      <c r="G64" s="135" t="s">
        <v>1145</v>
      </c>
      <c r="H64" s="135" t="s">
        <v>7</v>
      </c>
      <c r="I64" s="136" t="s">
        <v>1146</v>
      </c>
      <c r="J64" s="136" t="s">
        <v>1147</v>
      </c>
      <c r="K64" s="135" t="s">
        <v>77</v>
      </c>
      <c r="L64" s="183" t="s">
        <v>104</v>
      </c>
      <c r="M64" s="135" t="s">
        <v>7</v>
      </c>
      <c r="N64" s="135" t="s">
        <v>133</v>
      </c>
      <c r="O64" s="136">
        <v>1</v>
      </c>
      <c r="P64" s="175">
        <v>61</v>
      </c>
      <c r="Q64" s="134" t="s">
        <v>385</v>
      </c>
      <c r="R64" s="134" t="s">
        <v>1283</v>
      </c>
      <c r="S64" s="136" t="s">
        <v>36</v>
      </c>
      <c r="T64" s="136">
        <v>1</v>
      </c>
      <c r="U64" s="136">
        <v>0</v>
      </c>
      <c r="V64" s="136">
        <v>0</v>
      </c>
      <c r="W64" s="136">
        <v>0</v>
      </c>
      <c r="X64" s="151">
        <f>SUBTOTAL(9,T64:V64)</f>
        <v>1</v>
      </c>
      <c r="Y64" s="142">
        <v>0</v>
      </c>
      <c r="Z64" s="142">
        <v>0</v>
      </c>
      <c r="AA64" s="142">
        <f>+'POAI 2020'!E54+'POAI 2020'!E55</f>
        <v>16500000</v>
      </c>
      <c r="AB64" s="142">
        <v>0</v>
      </c>
      <c r="AC64" s="142">
        <v>0</v>
      </c>
      <c r="AD64" s="142">
        <v>0</v>
      </c>
      <c r="AE64" s="142">
        <f t="shared" si="1"/>
        <v>16500000</v>
      </c>
      <c r="AF64" s="142">
        <v>0</v>
      </c>
      <c r="AG64" s="142">
        <v>0</v>
      </c>
      <c r="AH64" s="142">
        <v>0</v>
      </c>
      <c r="AI64" s="142">
        <v>0</v>
      </c>
      <c r="AJ64" s="142">
        <v>0</v>
      </c>
      <c r="AK64" s="142">
        <v>0</v>
      </c>
      <c r="AL64" s="142">
        <f t="shared" si="2"/>
        <v>0</v>
      </c>
      <c r="AM64" s="142">
        <v>0</v>
      </c>
      <c r="AN64" s="142">
        <v>0</v>
      </c>
      <c r="AO64" s="142">
        <v>0</v>
      </c>
      <c r="AP64" s="142">
        <v>0</v>
      </c>
      <c r="AQ64" s="142">
        <v>0</v>
      </c>
      <c r="AR64" s="142">
        <v>0</v>
      </c>
      <c r="AS64" s="142">
        <f t="shared" si="3"/>
        <v>0</v>
      </c>
      <c r="AT64" s="142">
        <v>0</v>
      </c>
      <c r="AU64" s="142">
        <v>0</v>
      </c>
      <c r="AV64" s="142">
        <v>0</v>
      </c>
      <c r="AW64" s="142">
        <v>0</v>
      </c>
      <c r="AX64" s="142">
        <v>0</v>
      </c>
      <c r="AY64" s="142">
        <v>0</v>
      </c>
      <c r="AZ64" s="142">
        <f t="shared" si="5"/>
        <v>0</v>
      </c>
      <c r="BA64" s="142">
        <f t="shared" si="4"/>
        <v>16500000</v>
      </c>
      <c r="BB64" s="172"/>
    </row>
    <row r="65" spans="1:54" s="143" customFormat="1" ht="65.25" thickTop="1" thickBot="1" x14ac:dyDescent="0.25">
      <c r="A65" s="134"/>
      <c r="B65" s="135" t="s">
        <v>54</v>
      </c>
      <c r="C65" s="135" t="s">
        <v>68</v>
      </c>
      <c r="D65" s="135" t="s">
        <v>818</v>
      </c>
      <c r="E65" s="135" t="s">
        <v>595</v>
      </c>
      <c r="F65" s="135" t="s">
        <v>1144</v>
      </c>
      <c r="G65" s="135" t="s">
        <v>1145</v>
      </c>
      <c r="H65" s="135" t="s">
        <v>7</v>
      </c>
      <c r="I65" s="136" t="s">
        <v>1146</v>
      </c>
      <c r="J65" s="136" t="s">
        <v>1147</v>
      </c>
      <c r="K65" s="135" t="s">
        <v>77</v>
      </c>
      <c r="L65" s="183" t="s">
        <v>105</v>
      </c>
      <c r="M65" s="135" t="s">
        <v>7</v>
      </c>
      <c r="N65" s="135" t="s">
        <v>134</v>
      </c>
      <c r="O65" s="136">
        <v>1</v>
      </c>
      <c r="P65" s="175">
        <v>62</v>
      </c>
      <c r="Q65" s="134" t="s">
        <v>385</v>
      </c>
      <c r="R65" s="134" t="s">
        <v>1283</v>
      </c>
      <c r="S65" s="136" t="s">
        <v>36</v>
      </c>
      <c r="T65" s="136">
        <v>0</v>
      </c>
      <c r="U65" s="136">
        <v>1</v>
      </c>
      <c r="V65" s="136">
        <v>0</v>
      </c>
      <c r="W65" s="136">
        <v>0</v>
      </c>
      <c r="X65" s="151">
        <f>SUBTOTAL(9,T65:V65)</f>
        <v>1</v>
      </c>
      <c r="Y65" s="142">
        <v>0</v>
      </c>
      <c r="Z65" s="142">
        <v>0</v>
      </c>
      <c r="AA65" s="142">
        <v>0</v>
      </c>
      <c r="AB65" s="142">
        <v>0</v>
      </c>
      <c r="AC65" s="142">
        <v>0</v>
      </c>
      <c r="AD65" s="142">
        <v>0</v>
      </c>
      <c r="AE65" s="142">
        <f t="shared" si="1"/>
        <v>0</v>
      </c>
      <c r="AF65" s="142">
        <v>0</v>
      </c>
      <c r="AG65" s="142">
        <v>0</v>
      </c>
      <c r="AH65" s="142">
        <v>0</v>
      </c>
      <c r="AI65" s="142">
        <v>0</v>
      </c>
      <c r="AJ65" s="142">
        <v>0</v>
      </c>
      <c r="AK65" s="142">
        <v>0</v>
      </c>
      <c r="AL65" s="142">
        <f t="shared" si="2"/>
        <v>0</v>
      </c>
      <c r="AM65" s="142">
        <v>0</v>
      </c>
      <c r="AN65" s="142">
        <v>0</v>
      </c>
      <c r="AO65" s="142">
        <v>0</v>
      </c>
      <c r="AP65" s="142">
        <v>0</v>
      </c>
      <c r="AQ65" s="142">
        <v>0</v>
      </c>
      <c r="AR65" s="142">
        <v>0</v>
      </c>
      <c r="AS65" s="142">
        <f t="shared" si="3"/>
        <v>0</v>
      </c>
      <c r="AT65" s="142">
        <v>0</v>
      </c>
      <c r="AU65" s="142">
        <v>0</v>
      </c>
      <c r="AV65" s="142">
        <v>0</v>
      </c>
      <c r="AW65" s="142">
        <v>0</v>
      </c>
      <c r="AX65" s="142">
        <v>0</v>
      </c>
      <c r="AY65" s="142">
        <v>0</v>
      </c>
      <c r="AZ65" s="142">
        <f t="shared" si="5"/>
        <v>0</v>
      </c>
      <c r="BA65" s="142">
        <f t="shared" si="4"/>
        <v>0</v>
      </c>
      <c r="BB65" s="172"/>
    </row>
    <row r="66" spans="1:54" s="143" customFormat="1" ht="65.25" thickTop="1" thickBot="1" x14ac:dyDescent="0.25">
      <c r="A66" s="134"/>
      <c r="B66" s="135" t="s">
        <v>54</v>
      </c>
      <c r="C66" s="135" t="s">
        <v>68</v>
      </c>
      <c r="D66" s="135" t="s">
        <v>818</v>
      </c>
      <c r="E66" s="135" t="s">
        <v>595</v>
      </c>
      <c r="F66" s="135" t="s">
        <v>1144</v>
      </c>
      <c r="G66" s="135" t="s">
        <v>1145</v>
      </c>
      <c r="H66" s="135" t="s">
        <v>7</v>
      </c>
      <c r="I66" s="136" t="s">
        <v>1146</v>
      </c>
      <c r="J66" s="136" t="s">
        <v>1147</v>
      </c>
      <c r="K66" s="135" t="s">
        <v>77</v>
      </c>
      <c r="L66" s="183" t="s">
        <v>600</v>
      </c>
      <c r="M66" s="135" t="s">
        <v>7</v>
      </c>
      <c r="N66" s="135" t="s">
        <v>601</v>
      </c>
      <c r="O66" s="136">
        <v>1</v>
      </c>
      <c r="P66" s="136">
        <v>63</v>
      </c>
      <c r="Q66" s="134" t="s">
        <v>385</v>
      </c>
      <c r="R66" s="134" t="s">
        <v>1286</v>
      </c>
      <c r="S66" s="136" t="s">
        <v>36</v>
      </c>
      <c r="T66" s="136">
        <v>1</v>
      </c>
      <c r="U66" s="136">
        <v>0</v>
      </c>
      <c r="V66" s="136">
        <v>0</v>
      </c>
      <c r="W66" s="136">
        <v>0</v>
      </c>
      <c r="X66" s="151">
        <f>SUBTOTAL(9,T66:V66)</f>
        <v>1</v>
      </c>
      <c r="Y66" s="174">
        <f>+'POAI 2020'!P53</f>
        <v>30000000</v>
      </c>
      <c r="Z66" s="142">
        <v>0</v>
      </c>
      <c r="AA66" s="142">
        <v>0</v>
      </c>
      <c r="AB66" s="142">
        <v>0</v>
      </c>
      <c r="AC66" s="142">
        <v>0</v>
      </c>
      <c r="AD66" s="142">
        <v>0</v>
      </c>
      <c r="AE66" s="142">
        <f t="shared" si="1"/>
        <v>30000000</v>
      </c>
      <c r="AF66" s="142">
        <v>0</v>
      </c>
      <c r="AG66" s="142">
        <v>0</v>
      </c>
      <c r="AH66" s="142">
        <v>0</v>
      </c>
      <c r="AI66" s="142">
        <v>0</v>
      </c>
      <c r="AJ66" s="142">
        <v>0</v>
      </c>
      <c r="AK66" s="142">
        <v>0</v>
      </c>
      <c r="AL66" s="142">
        <f t="shared" si="2"/>
        <v>0</v>
      </c>
      <c r="AM66" s="142">
        <v>0</v>
      </c>
      <c r="AN66" s="142">
        <v>0</v>
      </c>
      <c r="AO66" s="142">
        <v>0</v>
      </c>
      <c r="AP66" s="142">
        <v>0</v>
      </c>
      <c r="AQ66" s="142">
        <v>0</v>
      </c>
      <c r="AR66" s="142">
        <v>0</v>
      </c>
      <c r="AS66" s="142">
        <f t="shared" si="3"/>
        <v>0</v>
      </c>
      <c r="AT66" s="142">
        <v>0</v>
      </c>
      <c r="AU66" s="142">
        <v>0</v>
      </c>
      <c r="AV66" s="142">
        <v>0</v>
      </c>
      <c r="AW66" s="142">
        <v>0</v>
      </c>
      <c r="AX66" s="142">
        <v>0</v>
      </c>
      <c r="AY66" s="142">
        <v>0</v>
      </c>
      <c r="AZ66" s="142">
        <f t="shared" si="5"/>
        <v>0</v>
      </c>
      <c r="BA66" s="142">
        <f t="shared" si="4"/>
        <v>30000000</v>
      </c>
      <c r="BB66" s="172"/>
    </row>
    <row r="67" spans="1:54" s="143" customFormat="1" ht="65.25" thickTop="1" thickBot="1" x14ac:dyDescent="0.25">
      <c r="A67" s="134"/>
      <c r="B67" s="135" t="s">
        <v>54</v>
      </c>
      <c r="C67" s="135" t="s">
        <v>68</v>
      </c>
      <c r="D67" s="135" t="s">
        <v>818</v>
      </c>
      <c r="E67" s="135" t="s">
        <v>595</v>
      </c>
      <c r="F67" s="135" t="s">
        <v>1144</v>
      </c>
      <c r="G67" s="135" t="s">
        <v>1145</v>
      </c>
      <c r="H67" s="135" t="s">
        <v>7</v>
      </c>
      <c r="I67" s="136" t="s">
        <v>1146</v>
      </c>
      <c r="J67" s="136" t="s">
        <v>1147</v>
      </c>
      <c r="K67" s="135" t="s">
        <v>77</v>
      </c>
      <c r="L67" s="183" t="s">
        <v>602</v>
      </c>
      <c r="M67" s="135" t="s">
        <v>7</v>
      </c>
      <c r="N67" s="135" t="s">
        <v>603</v>
      </c>
      <c r="O67" s="136">
        <v>1</v>
      </c>
      <c r="P67" s="175">
        <v>64</v>
      </c>
      <c r="Q67" s="134" t="s">
        <v>385</v>
      </c>
      <c r="R67" s="134" t="s">
        <v>1283</v>
      </c>
      <c r="S67" s="136" t="s">
        <v>36</v>
      </c>
      <c r="T67" s="136">
        <v>0</v>
      </c>
      <c r="U67" s="136">
        <v>0</v>
      </c>
      <c r="V67" s="136">
        <v>1</v>
      </c>
      <c r="W67" s="136">
        <v>0</v>
      </c>
      <c r="X67" s="151">
        <f>SUBTOTAL(9,T67:V67)</f>
        <v>1</v>
      </c>
      <c r="Y67" s="142">
        <v>0</v>
      </c>
      <c r="Z67" s="142">
        <v>0</v>
      </c>
      <c r="AA67" s="142">
        <v>0</v>
      </c>
      <c r="AB67" s="142">
        <v>0</v>
      </c>
      <c r="AC67" s="142">
        <v>0</v>
      </c>
      <c r="AD67" s="142">
        <v>0</v>
      </c>
      <c r="AE67" s="142">
        <f t="shared" si="1"/>
        <v>0</v>
      </c>
      <c r="AF67" s="142">
        <v>0</v>
      </c>
      <c r="AG67" s="142">
        <v>0</v>
      </c>
      <c r="AH67" s="142">
        <v>0</v>
      </c>
      <c r="AI67" s="142">
        <v>0</v>
      </c>
      <c r="AJ67" s="142">
        <v>0</v>
      </c>
      <c r="AK67" s="142">
        <v>0</v>
      </c>
      <c r="AL67" s="142">
        <f t="shared" si="2"/>
        <v>0</v>
      </c>
      <c r="AM67" s="142">
        <v>0</v>
      </c>
      <c r="AN67" s="142">
        <v>0</v>
      </c>
      <c r="AO67" s="142">
        <v>0</v>
      </c>
      <c r="AP67" s="142">
        <v>0</v>
      </c>
      <c r="AQ67" s="142">
        <v>0</v>
      </c>
      <c r="AR67" s="142">
        <v>0</v>
      </c>
      <c r="AS67" s="142">
        <f t="shared" si="3"/>
        <v>0</v>
      </c>
      <c r="AT67" s="142">
        <v>0</v>
      </c>
      <c r="AU67" s="142">
        <v>0</v>
      </c>
      <c r="AV67" s="142">
        <v>0</v>
      </c>
      <c r="AW67" s="142">
        <v>0</v>
      </c>
      <c r="AX67" s="142">
        <v>0</v>
      </c>
      <c r="AY67" s="142">
        <v>0</v>
      </c>
      <c r="AZ67" s="142">
        <f t="shared" si="5"/>
        <v>0</v>
      </c>
      <c r="BA67" s="142">
        <f t="shared" si="4"/>
        <v>0</v>
      </c>
      <c r="BB67" s="172"/>
    </row>
    <row r="68" spans="1:54" s="143" customFormat="1" ht="52.5" thickTop="1" thickBot="1" x14ac:dyDescent="0.25">
      <c r="A68" s="134"/>
      <c r="B68" s="135" t="s">
        <v>55</v>
      </c>
      <c r="C68" s="135" t="s">
        <v>142</v>
      </c>
      <c r="D68" s="135" t="s">
        <v>144</v>
      </c>
      <c r="E68" s="135" t="s">
        <v>604</v>
      </c>
      <c r="F68" s="135" t="s">
        <v>1268</v>
      </c>
      <c r="G68" s="135" t="s">
        <v>1270</v>
      </c>
      <c r="H68" s="135" t="s">
        <v>22</v>
      </c>
      <c r="I68" s="156">
        <v>1.27</v>
      </c>
      <c r="J68" s="156">
        <v>1.27</v>
      </c>
      <c r="K68" s="135" t="s">
        <v>148</v>
      </c>
      <c r="L68" s="183" t="s">
        <v>159</v>
      </c>
      <c r="M68" s="135" t="s">
        <v>7</v>
      </c>
      <c r="N68" s="135" t="s">
        <v>268</v>
      </c>
      <c r="O68" s="136">
        <v>10</v>
      </c>
      <c r="P68" s="136">
        <v>65</v>
      </c>
      <c r="Q68" s="134" t="s">
        <v>385</v>
      </c>
      <c r="R68" s="134" t="s">
        <v>1283</v>
      </c>
      <c r="S68" s="136" t="s">
        <v>36</v>
      </c>
      <c r="T68" s="136">
        <v>1</v>
      </c>
      <c r="U68" s="136">
        <v>2</v>
      </c>
      <c r="V68" s="136">
        <v>4</v>
      </c>
      <c r="W68" s="136">
        <v>4</v>
      </c>
      <c r="X68" s="151">
        <f>SUBTOTAL(9,U68:W68)</f>
        <v>10</v>
      </c>
      <c r="Y68" s="173">
        <f>+'POAI 2020'!M61+'POAI 2020'!AO61+'POAI 2020'!BB61</f>
        <v>146181281</v>
      </c>
      <c r="Z68" s="142">
        <v>0</v>
      </c>
      <c r="AA68" s="142">
        <v>0</v>
      </c>
      <c r="AB68" s="142">
        <v>0</v>
      </c>
      <c r="AC68" s="142">
        <v>0</v>
      </c>
      <c r="AD68" s="142">
        <v>0</v>
      </c>
      <c r="AE68" s="142">
        <f t="shared" si="1"/>
        <v>146181281</v>
      </c>
      <c r="AF68" s="142">
        <v>499000000</v>
      </c>
      <c r="AG68" s="142">
        <v>0</v>
      </c>
      <c r="AH68" s="142">
        <v>0</v>
      </c>
      <c r="AI68" s="142">
        <v>0</v>
      </c>
      <c r="AJ68" s="142">
        <v>0</v>
      </c>
      <c r="AK68" s="142">
        <v>0</v>
      </c>
      <c r="AL68" s="142">
        <f t="shared" si="2"/>
        <v>499000000</v>
      </c>
      <c r="AM68" s="142">
        <v>324000000</v>
      </c>
      <c r="AN68" s="142">
        <v>0</v>
      </c>
      <c r="AO68" s="142">
        <v>0</v>
      </c>
      <c r="AP68" s="142">
        <v>0</v>
      </c>
      <c r="AQ68" s="142">
        <v>0</v>
      </c>
      <c r="AR68" s="142">
        <v>0</v>
      </c>
      <c r="AS68" s="142">
        <f t="shared" si="3"/>
        <v>324000000</v>
      </c>
      <c r="AT68" s="142">
        <v>311000000</v>
      </c>
      <c r="AU68" s="142">
        <v>0</v>
      </c>
      <c r="AV68" s="142">
        <v>0</v>
      </c>
      <c r="AW68" s="142">
        <v>0</v>
      </c>
      <c r="AX68" s="142">
        <v>0</v>
      </c>
      <c r="AY68" s="142">
        <v>0</v>
      </c>
      <c r="AZ68" s="142">
        <f t="shared" si="5"/>
        <v>311000000</v>
      </c>
      <c r="BA68" s="142">
        <f t="shared" si="4"/>
        <v>1280181281</v>
      </c>
      <c r="BB68" s="172"/>
    </row>
    <row r="69" spans="1:54" s="143" customFormat="1" ht="52.5" thickTop="1" thickBot="1" x14ac:dyDescent="0.25">
      <c r="A69" s="134"/>
      <c r="B69" s="135" t="s">
        <v>55</v>
      </c>
      <c r="C69" s="135" t="s">
        <v>142</v>
      </c>
      <c r="D69" s="135" t="s">
        <v>144</v>
      </c>
      <c r="E69" s="135" t="s">
        <v>604</v>
      </c>
      <c r="F69" s="135" t="s">
        <v>1268</v>
      </c>
      <c r="G69" s="135" t="s">
        <v>1270</v>
      </c>
      <c r="H69" s="135" t="s">
        <v>22</v>
      </c>
      <c r="I69" s="156">
        <v>1.27</v>
      </c>
      <c r="J69" s="156">
        <v>1.27</v>
      </c>
      <c r="K69" s="135" t="s">
        <v>148</v>
      </c>
      <c r="L69" s="183" t="s">
        <v>160</v>
      </c>
      <c r="M69" s="135" t="s">
        <v>7</v>
      </c>
      <c r="N69" s="135" t="s">
        <v>269</v>
      </c>
      <c r="O69" s="136">
        <v>1</v>
      </c>
      <c r="P69" s="136">
        <v>66</v>
      </c>
      <c r="Q69" s="134" t="s">
        <v>385</v>
      </c>
      <c r="R69" s="134" t="s">
        <v>1283</v>
      </c>
      <c r="S69" s="136" t="s">
        <v>36</v>
      </c>
      <c r="T69" s="136">
        <v>0</v>
      </c>
      <c r="U69" s="136">
        <v>0</v>
      </c>
      <c r="V69" s="136">
        <v>1</v>
      </c>
      <c r="W69" s="136">
        <v>0</v>
      </c>
      <c r="X69" s="151">
        <f>SUBTOTAL(9,T69:W69)</f>
        <v>1</v>
      </c>
      <c r="Y69" s="142">
        <v>0</v>
      </c>
      <c r="Z69" s="142">
        <v>0</v>
      </c>
      <c r="AA69" s="142">
        <v>0</v>
      </c>
      <c r="AB69" s="142">
        <v>0</v>
      </c>
      <c r="AC69" s="142">
        <v>0</v>
      </c>
      <c r="AD69" s="142">
        <v>0</v>
      </c>
      <c r="AE69" s="142">
        <f>SUBTOTAL(9,Y69:AD69)</f>
        <v>0</v>
      </c>
      <c r="AF69" s="142">
        <v>0</v>
      </c>
      <c r="AG69" s="142">
        <v>0</v>
      </c>
      <c r="AH69" s="142">
        <v>0</v>
      </c>
      <c r="AI69" s="142">
        <v>0</v>
      </c>
      <c r="AJ69" s="142">
        <v>0</v>
      </c>
      <c r="AK69" s="142">
        <v>0</v>
      </c>
      <c r="AL69" s="142">
        <f t="shared" si="2"/>
        <v>0</v>
      </c>
      <c r="AM69" s="142">
        <v>0</v>
      </c>
      <c r="AN69" s="142">
        <v>0</v>
      </c>
      <c r="AO69" s="142">
        <v>0</v>
      </c>
      <c r="AP69" s="142">
        <v>0</v>
      </c>
      <c r="AQ69" s="142">
        <v>0</v>
      </c>
      <c r="AR69" s="142">
        <v>0</v>
      </c>
      <c r="AS69" s="142">
        <f t="shared" si="3"/>
        <v>0</v>
      </c>
      <c r="AT69" s="142">
        <v>0</v>
      </c>
      <c r="AU69" s="142">
        <v>0</v>
      </c>
      <c r="AV69" s="142">
        <v>0</v>
      </c>
      <c r="AW69" s="142">
        <v>0</v>
      </c>
      <c r="AX69" s="142">
        <v>0</v>
      </c>
      <c r="AY69" s="142">
        <v>0</v>
      </c>
      <c r="AZ69" s="142">
        <f t="shared" si="5"/>
        <v>0</v>
      </c>
      <c r="BA69" s="142">
        <f t="shared" si="4"/>
        <v>0</v>
      </c>
      <c r="BB69" s="172"/>
    </row>
    <row r="70" spans="1:54" s="143" customFormat="1" ht="180" thickTop="1" thickBot="1" x14ac:dyDescent="0.25">
      <c r="A70" s="134"/>
      <c r="B70" s="135" t="s">
        <v>55</v>
      </c>
      <c r="C70" s="135" t="s">
        <v>142</v>
      </c>
      <c r="D70" s="135" t="s">
        <v>144</v>
      </c>
      <c r="E70" s="135" t="s">
        <v>604</v>
      </c>
      <c r="F70" s="135" t="s">
        <v>1268</v>
      </c>
      <c r="G70" s="135" t="s">
        <v>1270</v>
      </c>
      <c r="H70" s="135" t="s">
        <v>22</v>
      </c>
      <c r="I70" s="156">
        <v>1.27</v>
      </c>
      <c r="J70" s="156">
        <v>1.27</v>
      </c>
      <c r="K70" s="135" t="s">
        <v>148</v>
      </c>
      <c r="L70" s="183" t="s">
        <v>605</v>
      </c>
      <c r="M70" s="135" t="s">
        <v>22</v>
      </c>
      <c r="N70" s="135" t="s">
        <v>606</v>
      </c>
      <c r="O70" s="136">
        <v>100</v>
      </c>
      <c r="P70" s="136">
        <v>67</v>
      </c>
      <c r="Q70" s="134" t="s">
        <v>607</v>
      </c>
      <c r="R70" s="134" t="s">
        <v>1287</v>
      </c>
      <c r="S70" s="136" t="s">
        <v>35</v>
      </c>
      <c r="T70" s="136">
        <v>100</v>
      </c>
      <c r="U70" s="136">
        <v>100</v>
      </c>
      <c r="V70" s="136">
        <v>100</v>
      </c>
      <c r="W70" s="136">
        <v>100</v>
      </c>
      <c r="X70" s="151">
        <v>100</v>
      </c>
      <c r="Y70" s="142">
        <f>+'POAI 2020'!K60+'POAI 2020'!X60+'POAI 2020'!AP60+'POAI 2020'!BC60</f>
        <v>307995964.04000002</v>
      </c>
      <c r="Z70" s="142">
        <v>0</v>
      </c>
      <c r="AA70" s="142">
        <v>0</v>
      </c>
      <c r="AB70" s="142">
        <v>0</v>
      </c>
      <c r="AC70" s="142">
        <f>+'POAI 2020'!AU62</f>
        <v>4231712</v>
      </c>
      <c r="AD70" s="142">
        <v>0</v>
      </c>
      <c r="AE70" s="142">
        <f t="shared" si="1"/>
        <v>312227676.04000002</v>
      </c>
      <c r="AF70" s="142">
        <v>204000000</v>
      </c>
      <c r="AG70" s="142">
        <v>0</v>
      </c>
      <c r="AH70" s="142">
        <v>0</v>
      </c>
      <c r="AI70" s="142">
        <v>0</v>
      </c>
      <c r="AJ70" s="142">
        <v>0</v>
      </c>
      <c r="AK70" s="142">
        <v>0</v>
      </c>
      <c r="AL70" s="142">
        <f t="shared" si="2"/>
        <v>204000000</v>
      </c>
      <c r="AM70" s="142">
        <v>194000000</v>
      </c>
      <c r="AN70" s="142">
        <v>0</v>
      </c>
      <c r="AO70" s="142">
        <v>0</v>
      </c>
      <c r="AP70" s="142">
        <v>0</v>
      </c>
      <c r="AQ70" s="142">
        <v>0</v>
      </c>
      <c r="AR70" s="142">
        <v>0</v>
      </c>
      <c r="AS70" s="142">
        <f t="shared" si="3"/>
        <v>194000000</v>
      </c>
      <c r="AT70" s="142">
        <v>183000000</v>
      </c>
      <c r="AU70" s="142">
        <v>0</v>
      </c>
      <c r="AV70" s="142">
        <v>0</v>
      </c>
      <c r="AW70" s="142">
        <v>0</v>
      </c>
      <c r="AX70" s="142">
        <v>0</v>
      </c>
      <c r="AY70" s="142">
        <v>0</v>
      </c>
      <c r="AZ70" s="142">
        <f t="shared" si="5"/>
        <v>183000000</v>
      </c>
      <c r="BA70" s="142">
        <f t="shared" si="4"/>
        <v>893227676.03999996</v>
      </c>
      <c r="BB70" s="172"/>
    </row>
    <row r="71" spans="1:54" s="143" customFormat="1" ht="52.5" thickTop="1" thickBot="1" x14ac:dyDescent="0.25">
      <c r="A71" s="134"/>
      <c r="B71" s="135" t="s">
        <v>55</v>
      </c>
      <c r="C71" s="135" t="s">
        <v>142</v>
      </c>
      <c r="D71" s="135" t="s">
        <v>144</v>
      </c>
      <c r="E71" s="135" t="s">
        <v>604</v>
      </c>
      <c r="F71" s="135" t="s">
        <v>1268</v>
      </c>
      <c r="G71" s="135" t="s">
        <v>1270</v>
      </c>
      <c r="H71" s="135" t="s">
        <v>22</v>
      </c>
      <c r="I71" s="156">
        <v>1.27</v>
      </c>
      <c r="J71" s="156">
        <v>1.27</v>
      </c>
      <c r="K71" s="135" t="s">
        <v>148</v>
      </c>
      <c r="L71" s="183" t="s">
        <v>161</v>
      </c>
      <c r="M71" s="135" t="s">
        <v>7</v>
      </c>
      <c r="N71" s="135" t="s">
        <v>270</v>
      </c>
      <c r="O71" s="136">
        <v>50</v>
      </c>
      <c r="P71" s="136">
        <v>68</v>
      </c>
      <c r="Q71" s="134" t="s">
        <v>607</v>
      </c>
      <c r="R71" s="134" t="s">
        <v>1287</v>
      </c>
      <c r="S71" s="136" t="s">
        <v>36</v>
      </c>
      <c r="T71" s="136">
        <v>0</v>
      </c>
      <c r="U71" s="136">
        <v>0</v>
      </c>
      <c r="V71" s="136">
        <v>25</v>
      </c>
      <c r="W71" s="136">
        <v>25</v>
      </c>
      <c r="X71" s="151">
        <f>SUBTOTAL(9,T71:W71)</f>
        <v>50</v>
      </c>
      <c r="Y71" s="142">
        <v>0</v>
      </c>
      <c r="Z71" s="142">
        <v>0</v>
      </c>
      <c r="AA71" s="142">
        <v>0</v>
      </c>
      <c r="AB71" s="142">
        <v>0</v>
      </c>
      <c r="AC71" s="142">
        <v>0</v>
      </c>
      <c r="AD71" s="142">
        <v>0</v>
      </c>
      <c r="AE71" s="142">
        <f t="shared" si="1"/>
        <v>0</v>
      </c>
      <c r="AF71" s="142">
        <v>0</v>
      </c>
      <c r="AG71" s="142">
        <v>0</v>
      </c>
      <c r="AH71" s="142">
        <v>0</v>
      </c>
      <c r="AI71" s="142">
        <v>0</v>
      </c>
      <c r="AJ71" s="142">
        <v>0</v>
      </c>
      <c r="AK71" s="142">
        <v>0</v>
      </c>
      <c r="AL71" s="142">
        <f t="shared" si="2"/>
        <v>0</v>
      </c>
      <c r="AM71" s="142">
        <v>0</v>
      </c>
      <c r="AN71" s="142">
        <v>0</v>
      </c>
      <c r="AO71" s="142">
        <v>0</v>
      </c>
      <c r="AP71" s="142">
        <v>0</v>
      </c>
      <c r="AQ71" s="142">
        <v>0</v>
      </c>
      <c r="AR71" s="142">
        <v>0</v>
      </c>
      <c r="AS71" s="142">
        <f t="shared" ref="AS71:AS131" si="12">SUBTOTAL(9,AM71:AR71)</f>
        <v>0</v>
      </c>
      <c r="AT71" s="142">
        <v>0</v>
      </c>
      <c r="AU71" s="142">
        <v>0</v>
      </c>
      <c r="AV71" s="142">
        <v>0</v>
      </c>
      <c r="AW71" s="142">
        <v>0</v>
      </c>
      <c r="AX71" s="142">
        <v>0</v>
      </c>
      <c r="AY71" s="142">
        <v>0</v>
      </c>
      <c r="AZ71" s="142">
        <f t="shared" si="5"/>
        <v>0</v>
      </c>
      <c r="BA71" s="142">
        <f t="shared" si="4"/>
        <v>0</v>
      </c>
      <c r="BB71" s="172"/>
    </row>
    <row r="72" spans="1:54" s="143" customFormat="1" ht="52.5" thickTop="1" thickBot="1" x14ac:dyDescent="0.25">
      <c r="A72" s="134"/>
      <c r="B72" s="135" t="s">
        <v>55</v>
      </c>
      <c r="C72" s="135" t="s">
        <v>142</v>
      </c>
      <c r="D72" s="135" t="s">
        <v>144</v>
      </c>
      <c r="E72" s="135" t="s">
        <v>604</v>
      </c>
      <c r="F72" s="135" t="s">
        <v>1268</v>
      </c>
      <c r="G72" s="135" t="s">
        <v>1122</v>
      </c>
      <c r="H72" s="135" t="s">
        <v>7</v>
      </c>
      <c r="I72" s="136">
        <v>0</v>
      </c>
      <c r="J72" s="136">
        <v>9</v>
      </c>
      <c r="K72" s="135" t="s">
        <v>148</v>
      </c>
      <c r="L72" s="183" t="s">
        <v>162</v>
      </c>
      <c r="M72" s="135" t="s">
        <v>7</v>
      </c>
      <c r="N72" s="135" t="s">
        <v>271</v>
      </c>
      <c r="O72" s="136">
        <v>1</v>
      </c>
      <c r="P72" s="136">
        <v>69</v>
      </c>
      <c r="Q72" s="134" t="s">
        <v>607</v>
      </c>
      <c r="R72" s="134" t="s">
        <v>1287</v>
      </c>
      <c r="S72" s="136" t="s">
        <v>35</v>
      </c>
      <c r="T72" s="136">
        <v>0</v>
      </c>
      <c r="U72" s="136">
        <v>1</v>
      </c>
      <c r="V72" s="136">
        <v>1</v>
      </c>
      <c r="W72" s="136">
        <v>1</v>
      </c>
      <c r="X72" s="151">
        <v>1</v>
      </c>
      <c r="Y72" s="142">
        <v>0</v>
      </c>
      <c r="Z72" s="142">
        <v>0</v>
      </c>
      <c r="AA72" s="142">
        <v>0</v>
      </c>
      <c r="AB72" s="142">
        <v>0</v>
      </c>
      <c r="AC72" s="142">
        <v>0</v>
      </c>
      <c r="AD72" s="142">
        <v>0</v>
      </c>
      <c r="AE72" s="142">
        <f t="shared" si="1"/>
        <v>0</v>
      </c>
      <c r="AF72" s="142">
        <v>0</v>
      </c>
      <c r="AG72" s="142">
        <v>0</v>
      </c>
      <c r="AH72" s="142">
        <v>0</v>
      </c>
      <c r="AI72" s="142">
        <v>0</v>
      </c>
      <c r="AJ72" s="142">
        <v>0</v>
      </c>
      <c r="AK72" s="142">
        <v>0</v>
      </c>
      <c r="AL72" s="142">
        <f t="shared" si="2"/>
        <v>0</v>
      </c>
      <c r="AM72" s="142">
        <v>0</v>
      </c>
      <c r="AN72" s="142">
        <v>0</v>
      </c>
      <c r="AO72" s="142">
        <v>0</v>
      </c>
      <c r="AP72" s="142">
        <v>0</v>
      </c>
      <c r="AQ72" s="142">
        <v>0</v>
      </c>
      <c r="AR72" s="142">
        <v>0</v>
      </c>
      <c r="AS72" s="142">
        <f t="shared" si="12"/>
        <v>0</v>
      </c>
      <c r="AT72" s="142">
        <v>0</v>
      </c>
      <c r="AU72" s="142">
        <v>0</v>
      </c>
      <c r="AV72" s="142">
        <v>0</v>
      </c>
      <c r="AW72" s="142">
        <v>0</v>
      </c>
      <c r="AX72" s="142">
        <v>0</v>
      </c>
      <c r="AY72" s="142">
        <v>0</v>
      </c>
      <c r="AZ72" s="142">
        <f t="shared" ref="AZ72:AZ132" si="13">SUBTOTAL(9,AT72:AY72)</f>
        <v>0</v>
      </c>
      <c r="BA72" s="142">
        <f t="shared" si="4"/>
        <v>0</v>
      </c>
      <c r="BB72" s="172"/>
    </row>
    <row r="73" spans="1:54" s="143" customFormat="1" ht="65.25" thickTop="1" thickBot="1" x14ac:dyDescent="0.25">
      <c r="A73" s="134"/>
      <c r="B73" s="135" t="s">
        <v>55</v>
      </c>
      <c r="C73" s="135" t="s">
        <v>142</v>
      </c>
      <c r="D73" s="135" t="s">
        <v>144</v>
      </c>
      <c r="E73" s="135" t="s">
        <v>604</v>
      </c>
      <c r="F73" s="135" t="s">
        <v>1269</v>
      </c>
      <c r="G73" s="135" t="s">
        <v>1272</v>
      </c>
      <c r="H73" s="135" t="s">
        <v>22</v>
      </c>
      <c r="I73" s="160">
        <v>0.11</v>
      </c>
      <c r="J73" s="166">
        <v>0.1</v>
      </c>
      <c r="K73" s="135" t="s">
        <v>148</v>
      </c>
      <c r="L73" s="183" t="s">
        <v>163</v>
      </c>
      <c r="M73" s="135" t="s">
        <v>7</v>
      </c>
      <c r="N73" s="135" t="s">
        <v>272</v>
      </c>
      <c r="O73" s="136">
        <v>1000</v>
      </c>
      <c r="P73" s="136">
        <v>70</v>
      </c>
      <c r="Q73" s="134" t="s">
        <v>607</v>
      </c>
      <c r="R73" s="134" t="s">
        <v>1287</v>
      </c>
      <c r="S73" s="136" t="s">
        <v>36</v>
      </c>
      <c r="T73" s="136">
        <v>0</v>
      </c>
      <c r="U73" s="136">
        <v>300</v>
      </c>
      <c r="V73" s="136">
        <v>300</v>
      </c>
      <c r="W73" s="136">
        <v>400</v>
      </c>
      <c r="X73" s="151">
        <f>SUBTOTAL(9,T73:W73)</f>
        <v>1000</v>
      </c>
      <c r="Y73" s="142">
        <v>0</v>
      </c>
      <c r="Z73" s="142">
        <v>0</v>
      </c>
      <c r="AA73" s="142">
        <v>0</v>
      </c>
      <c r="AB73" s="142">
        <v>0</v>
      </c>
      <c r="AC73" s="142">
        <v>0</v>
      </c>
      <c r="AD73" s="142">
        <v>0</v>
      </c>
      <c r="AE73" s="142">
        <f t="shared" si="1"/>
        <v>0</v>
      </c>
      <c r="AF73" s="142">
        <v>0</v>
      </c>
      <c r="AG73" s="142">
        <v>0</v>
      </c>
      <c r="AH73" s="142">
        <v>0</v>
      </c>
      <c r="AI73" s="142">
        <v>0</v>
      </c>
      <c r="AJ73" s="142">
        <v>0</v>
      </c>
      <c r="AK73" s="142">
        <v>0</v>
      </c>
      <c r="AL73" s="142">
        <f t="shared" si="2"/>
        <v>0</v>
      </c>
      <c r="AM73" s="142">
        <v>0</v>
      </c>
      <c r="AN73" s="142">
        <v>0</v>
      </c>
      <c r="AO73" s="142">
        <v>0</v>
      </c>
      <c r="AP73" s="142">
        <v>0</v>
      </c>
      <c r="AQ73" s="142">
        <v>0</v>
      </c>
      <c r="AR73" s="142">
        <v>0</v>
      </c>
      <c r="AS73" s="142">
        <f t="shared" si="12"/>
        <v>0</v>
      </c>
      <c r="AT73" s="142">
        <v>0</v>
      </c>
      <c r="AU73" s="142">
        <v>0</v>
      </c>
      <c r="AV73" s="142">
        <v>0</v>
      </c>
      <c r="AW73" s="142">
        <v>0</v>
      </c>
      <c r="AX73" s="142">
        <v>0</v>
      </c>
      <c r="AY73" s="142">
        <v>0</v>
      </c>
      <c r="AZ73" s="142">
        <f t="shared" si="13"/>
        <v>0</v>
      </c>
      <c r="BA73" s="142">
        <f t="shared" si="4"/>
        <v>0</v>
      </c>
      <c r="BB73" s="172"/>
    </row>
    <row r="74" spans="1:54" s="143" customFormat="1" ht="52.5" thickTop="1" thickBot="1" x14ac:dyDescent="0.25">
      <c r="A74" s="134"/>
      <c r="B74" s="135" t="s">
        <v>55</v>
      </c>
      <c r="C74" s="135" t="s">
        <v>142</v>
      </c>
      <c r="D74" s="135" t="s">
        <v>144</v>
      </c>
      <c r="E74" s="135" t="s">
        <v>604</v>
      </c>
      <c r="F74" s="135" t="s">
        <v>1268</v>
      </c>
      <c r="G74" s="135" t="s">
        <v>1270</v>
      </c>
      <c r="H74" s="135" t="s">
        <v>22</v>
      </c>
      <c r="I74" s="156">
        <v>1.27</v>
      </c>
      <c r="J74" s="156">
        <v>1.27</v>
      </c>
      <c r="K74" s="135" t="s">
        <v>149</v>
      </c>
      <c r="L74" s="135" t="s">
        <v>164</v>
      </c>
      <c r="M74" s="135" t="s">
        <v>7</v>
      </c>
      <c r="N74" s="135" t="s">
        <v>273</v>
      </c>
      <c r="O74" s="136">
        <v>1000</v>
      </c>
      <c r="P74" s="136">
        <v>71</v>
      </c>
      <c r="Q74" s="134" t="s">
        <v>607</v>
      </c>
      <c r="R74" s="134" t="s">
        <v>1287</v>
      </c>
      <c r="S74" s="136" t="s">
        <v>36</v>
      </c>
      <c r="T74" s="136">
        <v>0</v>
      </c>
      <c r="U74" s="136">
        <v>300</v>
      </c>
      <c r="V74" s="136">
        <v>300</v>
      </c>
      <c r="W74" s="136">
        <v>400</v>
      </c>
      <c r="X74" s="151">
        <f>SUBTOTAL(9,T74:W74)</f>
        <v>1000</v>
      </c>
      <c r="Y74" s="173">
        <f>+'POAI 2020'!L64+'POAI 2020'!AB64</f>
        <v>903320486</v>
      </c>
      <c r="Z74" s="142">
        <v>0</v>
      </c>
      <c r="AA74" s="142">
        <v>0</v>
      </c>
      <c r="AB74" s="142">
        <v>0</v>
      </c>
      <c r="AC74" s="142">
        <v>0</v>
      </c>
      <c r="AD74" s="142">
        <v>0</v>
      </c>
      <c r="AE74" s="142">
        <f t="shared" si="1"/>
        <v>903320486</v>
      </c>
      <c r="AF74" s="142">
        <v>807000000</v>
      </c>
      <c r="AG74" s="142">
        <v>0</v>
      </c>
      <c r="AH74" s="142">
        <v>0</v>
      </c>
      <c r="AI74" s="142">
        <v>0</v>
      </c>
      <c r="AJ74" s="142">
        <v>0</v>
      </c>
      <c r="AK74" s="142">
        <v>0</v>
      </c>
      <c r="AL74" s="142">
        <f t="shared" si="2"/>
        <v>807000000</v>
      </c>
      <c r="AM74" s="142">
        <v>837000000</v>
      </c>
      <c r="AN74" s="142">
        <v>0</v>
      </c>
      <c r="AO74" s="142">
        <v>0</v>
      </c>
      <c r="AP74" s="142">
        <v>0</v>
      </c>
      <c r="AQ74" s="142">
        <v>0</v>
      </c>
      <c r="AR74" s="142">
        <v>0</v>
      </c>
      <c r="AS74" s="142">
        <f t="shared" si="12"/>
        <v>837000000</v>
      </c>
      <c r="AT74" s="142">
        <v>866000000</v>
      </c>
      <c r="AU74" s="142">
        <v>0</v>
      </c>
      <c r="AV74" s="142">
        <v>0</v>
      </c>
      <c r="AW74" s="142">
        <v>0</v>
      </c>
      <c r="AX74" s="142">
        <v>0</v>
      </c>
      <c r="AY74" s="142">
        <v>0</v>
      </c>
      <c r="AZ74" s="142">
        <f t="shared" si="13"/>
        <v>866000000</v>
      </c>
      <c r="BA74" s="142">
        <f t="shared" si="4"/>
        <v>3413320486</v>
      </c>
      <c r="BB74" s="172"/>
    </row>
    <row r="75" spans="1:54" s="143" customFormat="1" ht="52.5" thickTop="1" thickBot="1" x14ac:dyDescent="0.25">
      <c r="A75" s="134"/>
      <c r="B75" s="135" t="s">
        <v>55</v>
      </c>
      <c r="C75" s="135" t="s">
        <v>142</v>
      </c>
      <c r="D75" s="135" t="s">
        <v>144</v>
      </c>
      <c r="E75" s="135" t="s">
        <v>604</v>
      </c>
      <c r="F75" s="135" t="s">
        <v>1121</v>
      </c>
      <c r="G75" s="135" t="s">
        <v>1122</v>
      </c>
      <c r="H75" s="135" t="s">
        <v>7</v>
      </c>
      <c r="I75" s="136">
        <v>0</v>
      </c>
      <c r="J75" s="136">
        <v>9</v>
      </c>
      <c r="K75" s="135" t="s">
        <v>149</v>
      </c>
      <c r="L75" s="183" t="s">
        <v>165</v>
      </c>
      <c r="M75" s="135" t="s">
        <v>7</v>
      </c>
      <c r="N75" s="135" t="s">
        <v>609</v>
      </c>
      <c r="O75" s="136">
        <v>9</v>
      </c>
      <c r="P75" s="136">
        <v>72</v>
      </c>
      <c r="Q75" s="134" t="s">
        <v>141</v>
      </c>
      <c r="R75" s="134" t="s">
        <v>1286</v>
      </c>
      <c r="S75" s="136" t="s">
        <v>35</v>
      </c>
      <c r="T75" s="136">
        <v>9</v>
      </c>
      <c r="U75" s="136">
        <v>9</v>
      </c>
      <c r="V75" s="136">
        <v>9</v>
      </c>
      <c r="W75" s="136">
        <v>9</v>
      </c>
      <c r="X75" s="151">
        <v>9</v>
      </c>
      <c r="Y75" s="173">
        <f>+'POAI 2020'!M66</f>
        <v>60000000</v>
      </c>
      <c r="Z75" s="142">
        <v>0</v>
      </c>
      <c r="AA75" s="142">
        <v>0</v>
      </c>
      <c r="AB75" s="142">
        <v>0</v>
      </c>
      <c r="AC75" s="142">
        <v>0</v>
      </c>
      <c r="AD75" s="142">
        <v>0</v>
      </c>
      <c r="AE75" s="142">
        <f t="shared" si="1"/>
        <v>60000000</v>
      </c>
      <c r="AF75" s="142">
        <v>0</v>
      </c>
      <c r="AG75" s="142">
        <v>0</v>
      </c>
      <c r="AH75" s="142">
        <v>0</v>
      </c>
      <c r="AI75" s="142">
        <v>0</v>
      </c>
      <c r="AJ75" s="142">
        <v>0</v>
      </c>
      <c r="AK75" s="142">
        <v>0</v>
      </c>
      <c r="AL75" s="142">
        <f t="shared" si="2"/>
        <v>0</v>
      </c>
      <c r="AM75" s="142">
        <v>60000000</v>
      </c>
      <c r="AN75" s="142">
        <v>0</v>
      </c>
      <c r="AO75" s="142">
        <v>0</v>
      </c>
      <c r="AP75" s="142">
        <v>0</v>
      </c>
      <c r="AQ75" s="142">
        <v>0</v>
      </c>
      <c r="AR75" s="142">
        <v>0</v>
      </c>
      <c r="AS75" s="142">
        <f t="shared" si="12"/>
        <v>60000000</v>
      </c>
      <c r="AT75" s="142">
        <v>60000000</v>
      </c>
      <c r="AU75" s="142">
        <v>0</v>
      </c>
      <c r="AV75" s="142">
        <v>0</v>
      </c>
      <c r="AW75" s="142">
        <v>0</v>
      </c>
      <c r="AX75" s="142">
        <v>0</v>
      </c>
      <c r="AY75" s="142">
        <v>0</v>
      </c>
      <c r="AZ75" s="142">
        <f t="shared" si="13"/>
        <v>60000000</v>
      </c>
      <c r="BA75" s="142">
        <f t="shared" si="4"/>
        <v>180000000</v>
      </c>
      <c r="BB75" s="172"/>
    </row>
    <row r="76" spans="1:54" s="143" customFormat="1" ht="52.5" thickTop="1" thickBot="1" x14ac:dyDescent="0.25">
      <c r="A76" s="134"/>
      <c r="B76" s="135" t="s">
        <v>55</v>
      </c>
      <c r="C76" s="135" t="s">
        <v>142</v>
      </c>
      <c r="D76" s="135" t="s">
        <v>144</v>
      </c>
      <c r="E76" s="135" t="s">
        <v>604</v>
      </c>
      <c r="F76" s="135" t="s">
        <v>1271</v>
      </c>
      <c r="G76" s="135" t="s">
        <v>1267</v>
      </c>
      <c r="H76" s="135" t="s">
        <v>22</v>
      </c>
      <c r="I76" s="166">
        <v>0.33300000000000002</v>
      </c>
      <c r="J76" s="166">
        <v>0.55500000000000005</v>
      </c>
      <c r="K76" s="135" t="s">
        <v>149</v>
      </c>
      <c r="L76" s="183" t="s">
        <v>166</v>
      </c>
      <c r="M76" s="135" t="s">
        <v>7</v>
      </c>
      <c r="N76" s="135" t="s">
        <v>274</v>
      </c>
      <c r="O76" s="136">
        <v>1</v>
      </c>
      <c r="P76" s="136">
        <v>73</v>
      </c>
      <c r="Q76" s="134" t="s">
        <v>141</v>
      </c>
      <c r="R76" s="134" t="s">
        <v>1286</v>
      </c>
      <c r="S76" s="136" t="s">
        <v>35</v>
      </c>
      <c r="T76" s="136">
        <v>1</v>
      </c>
      <c r="U76" s="136">
        <v>1</v>
      </c>
      <c r="V76" s="136">
        <v>1</v>
      </c>
      <c r="W76" s="136">
        <v>1</v>
      </c>
      <c r="X76" s="151">
        <v>1</v>
      </c>
      <c r="Y76" s="142">
        <v>0</v>
      </c>
      <c r="Z76" s="142">
        <v>0</v>
      </c>
      <c r="AA76" s="142">
        <v>0</v>
      </c>
      <c r="AB76" s="142">
        <v>0</v>
      </c>
      <c r="AC76" s="142">
        <v>0</v>
      </c>
      <c r="AD76" s="142">
        <v>0</v>
      </c>
      <c r="AE76" s="142">
        <f t="shared" si="1"/>
        <v>0</v>
      </c>
      <c r="AF76" s="142">
        <v>20000000</v>
      </c>
      <c r="AG76" s="142">
        <v>0</v>
      </c>
      <c r="AH76" s="142">
        <v>0</v>
      </c>
      <c r="AI76" s="142">
        <v>0</v>
      </c>
      <c r="AJ76" s="142">
        <v>0</v>
      </c>
      <c r="AK76" s="142">
        <v>0</v>
      </c>
      <c r="AL76" s="142">
        <f t="shared" si="2"/>
        <v>20000000</v>
      </c>
      <c r="AM76" s="142">
        <v>20000000</v>
      </c>
      <c r="AN76" s="142">
        <v>0</v>
      </c>
      <c r="AO76" s="142">
        <v>0</v>
      </c>
      <c r="AP76" s="142">
        <v>0</v>
      </c>
      <c r="AQ76" s="142">
        <v>0</v>
      </c>
      <c r="AR76" s="142">
        <v>0</v>
      </c>
      <c r="AS76" s="142">
        <f t="shared" si="12"/>
        <v>20000000</v>
      </c>
      <c r="AT76" s="142">
        <v>20000000</v>
      </c>
      <c r="AU76" s="142">
        <v>0</v>
      </c>
      <c r="AV76" s="142">
        <v>0</v>
      </c>
      <c r="AW76" s="142">
        <v>0</v>
      </c>
      <c r="AX76" s="142">
        <v>0</v>
      </c>
      <c r="AY76" s="142">
        <v>0</v>
      </c>
      <c r="AZ76" s="142">
        <f t="shared" si="13"/>
        <v>20000000</v>
      </c>
      <c r="BA76" s="142">
        <f t="shared" si="4"/>
        <v>60000000</v>
      </c>
      <c r="BB76" s="172"/>
    </row>
    <row r="77" spans="1:54" s="143" customFormat="1" ht="52.5" thickTop="1" thickBot="1" x14ac:dyDescent="0.25">
      <c r="A77" s="134"/>
      <c r="B77" s="135" t="s">
        <v>55</v>
      </c>
      <c r="C77" s="135" t="s">
        <v>142</v>
      </c>
      <c r="D77" s="135" t="s">
        <v>144</v>
      </c>
      <c r="E77" s="135" t="s">
        <v>604</v>
      </c>
      <c r="F77" s="135" t="s">
        <v>1275</v>
      </c>
      <c r="G77" s="135" t="s">
        <v>1270</v>
      </c>
      <c r="H77" s="135" t="s">
        <v>22</v>
      </c>
      <c r="I77" s="156">
        <v>2.8000000000000001E-2</v>
      </c>
      <c r="J77" s="156">
        <v>2.5000000000000001E-2</v>
      </c>
      <c r="K77" s="135" t="s">
        <v>149</v>
      </c>
      <c r="L77" s="183" t="s">
        <v>1233</v>
      </c>
      <c r="M77" s="135" t="s">
        <v>7</v>
      </c>
      <c r="N77" s="135" t="s">
        <v>275</v>
      </c>
      <c r="O77" s="136">
        <v>10</v>
      </c>
      <c r="P77" s="136">
        <v>74</v>
      </c>
      <c r="Q77" s="134" t="s">
        <v>141</v>
      </c>
      <c r="R77" s="134" t="s">
        <v>1286</v>
      </c>
      <c r="S77" s="136" t="s">
        <v>36</v>
      </c>
      <c r="T77" s="136">
        <v>1</v>
      </c>
      <c r="U77" s="136">
        <v>3</v>
      </c>
      <c r="V77" s="136">
        <v>3</v>
      </c>
      <c r="W77" s="136">
        <v>3</v>
      </c>
      <c r="X77" s="151">
        <f>SUBTOTAL(9,T77:W77)</f>
        <v>10</v>
      </c>
      <c r="Y77" s="173">
        <f>+'POAI 2020'!M67</f>
        <v>390444777</v>
      </c>
      <c r="Z77" s="142">
        <v>0</v>
      </c>
      <c r="AA77" s="142">
        <v>0</v>
      </c>
      <c r="AB77" s="142">
        <v>0</v>
      </c>
      <c r="AC77" s="142">
        <v>0</v>
      </c>
      <c r="AD77" s="142">
        <v>0</v>
      </c>
      <c r="AE77" s="142">
        <f t="shared" si="1"/>
        <v>390444777</v>
      </c>
      <c r="AF77" s="142">
        <v>100000000</v>
      </c>
      <c r="AG77" s="142">
        <v>0</v>
      </c>
      <c r="AH77" s="142">
        <v>0</v>
      </c>
      <c r="AI77" s="142">
        <v>0</v>
      </c>
      <c r="AJ77" s="142">
        <v>0</v>
      </c>
      <c r="AK77" s="142">
        <v>0</v>
      </c>
      <c r="AL77" s="142">
        <f t="shared" si="2"/>
        <v>100000000</v>
      </c>
      <c r="AM77" s="142">
        <v>100000000</v>
      </c>
      <c r="AN77" s="142">
        <v>0</v>
      </c>
      <c r="AO77" s="142">
        <v>0</v>
      </c>
      <c r="AP77" s="142">
        <v>0</v>
      </c>
      <c r="AQ77" s="142">
        <v>0</v>
      </c>
      <c r="AR77" s="142">
        <v>0</v>
      </c>
      <c r="AS77" s="142">
        <f t="shared" si="12"/>
        <v>100000000</v>
      </c>
      <c r="AT77" s="142">
        <v>100000000</v>
      </c>
      <c r="AU77" s="142">
        <v>0</v>
      </c>
      <c r="AV77" s="142">
        <v>0</v>
      </c>
      <c r="AW77" s="142">
        <v>0</v>
      </c>
      <c r="AX77" s="142">
        <v>0</v>
      </c>
      <c r="AY77" s="142">
        <v>0</v>
      </c>
      <c r="AZ77" s="142">
        <f t="shared" si="13"/>
        <v>100000000</v>
      </c>
      <c r="BA77" s="142">
        <f t="shared" si="4"/>
        <v>690444777</v>
      </c>
      <c r="BB77" s="172"/>
    </row>
    <row r="78" spans="1:54" s="143" customFormat="1" ht="52.5" thickTop="1" thickBot="1" x14ac:dyDescent="0.25">
      <c r="A78" s="134"/>
      <c r="B78" s="135" t="s">
        <v>55</v>
      </c>
      <c r="C78" s="135" t="s">
        <v>142</v>
      </c>
      <c r="D78" s="135" t="s">
        <v>144</v>
      </c>
      <c r="E78" s="135" t="s">
        <v>604</v>
      </c>
      <c r="F78" s="135" t="s">
        <v>1275</v>
      </c>
      <c r="G78" s="135" t="s">
        <v>1270</v>
      </c>
      <c r="H78" s="135" t="s">
        <v>22</v>
      </c>
      <c r="I78" s="156">
        <v>1.27</v>
      </c>
      <c r="J78" s="156">
        <v>1.27</v>
      </c>
      <c r="K78" s="135" t="s">
        <v>149</v>
      </c>
      <c r="L78" s="183" t="s">
        <v>608</v>
      </c>
      <c r="M78" s="135" t="s">
        <v>7</v>
      </c>
      <c r="N78" s="135" t="s">
        <v>276</v>
      </c>
      <c r="O78" s="136">
        <v>10</v>
      </c>
      <c r="P78" s="136">
        <v>75</v>
      </c>
      <c r="Q78" s="134" t="s">
        <v>141</v>
      </c>
      <c r="R78" s="134" t="s">
        <v>1286</v>
      </c>
      <c r="S78" s="136" t="s">
        <v>36</v>
      </c>
      <c r="T78" s="136">
        <v>3</v>
      </c>
      <c r="U78" s="136">
        <v>3</v>
      </c>
      <c r="V78" s="136">
        <v>2</v>
      </c>
      <c r="W78" s="136">
        <v>2</v>
      </c>
      <c r="X78" s="151">
        <f>SUBTOTAL(9,T78:W78)</f>
        <v>10</v>
      </c>
      <c r="Y78" s="173">
        <f>+'POAI 2020'!M65</f>
        <v>145000000</v>
      </c>
      <c r="Z78" s="142">
        <v>0</v>
      </c>
      <c r="AA78" s="142">
        <v>0</v>
      </c>
      <c r="AB78" s="142">
        <v>0</v>
      </c>
      <c r="AC78" s="142">
        <v>0</v>
      </c>
      <c r="AD78" s="142">
        <v>0</v>
      </c>
      <c r="AE78" s="142">
        <f t="shared" si="1"/>
        <v>145000000</v>
      </c>
      <c r="AF78" s="142">
        <v>100000000</v>
      </c>
      <c r="AG78" s="142">
        <v>0</v>
      </c>
      <c r="AH78" s="142">
        <v>0</v>
      </c>
      <c r="AI78" s="142">
        <v>0</v>
      </c>
      <c r="AJ78" s="142">
        <v>0</v>
      </c>
      <c r="AK78" s="142">
        <v>0</v>
      </c>
      <c r="AL78" s="142">
        <f t="shared" si="2"/>
        <v>100000000</v>
      </c>
      <c r="AM78" s="142">
        <v>100000000</v>
      </c>
      <c r="AN78" s="142">
        <v>0</v>
      </c>
      <c r="AO78" s="142">
        <v>0</v>
      </c>
      <c r="AP78" s="142">
        <v>0</v>
      </c>
      <c r="AQ78" s="142">
        <v>0</v>
      </c>
      <c r="AR78" s="142">
        <v>0</v>
      </c>
      <c r="AS78" s="142">
        <f t="shared" si="12"/>
        <v>100000000</v>
      </c>
      <c r="AT78" s="142">
        <v>100000000</v>
      </c>
      <c r="AU78" s="142">
        <v>0</v>
      </c>
      <c r="AV78" s="142">
        <v>0</v>
      </c>
      <c r="AW78" s="142">
        <v>0</v>
      </c>
      <c r="AX78" s="142">
        <v>0</v>
      </c>
      <c r="AY78" s="142">
        <v>0</v>
      </c>
      <c r="AZ78" s="142">
        <f t="shared" si="13"/>
        <v>100000000</v>
      </c>
      <c r="BA78" s="142">
        <f t="shared" si="4"/>
        <v>445000000</v>
      </c>
      <c r="BB78" s="172"/>
    </row>
    <row r="79" spans="1:54" s="143" customFormat="1" ht="52.5" thickTop="1" thickBot="1" x14ac:dyDescent="0.25">
      <c r="A79" s="134"/>
      <c r="B79" s="135" t="s">
        <v>55</v>
      </c>
      <c r="C79" s="135" t="s">
        <v>142</v>
      </c>
      <c r="D79" s="135" t="s">
        <v>144</v>
      </c>
      <c r="E79" s="135" t="s">
        <v>604</v>
      </c>
      <c r="F79" s="135" t="s">
        <v>1275</v>
      </c>
      <c r="G79" s="135" t="s">
        <v>1270</v>
      </c>
      <c r="H79" s="135" t="s">
        <v>22</v>
      </c>
      <c r="I79" s="156">
        <v>1.27</v>
      </c>
      <c r="J79" s="156">
        <v>1.27</v>
      </c>
      <c r="K79" s="135" t="s">
        <v>149</v>
      </c>
      <c r="L79" s="183" t="s">
        <v>167</v>
      </c>
      <c r="M79" s="135" t="s">
        <v>7</v>
      </c>
      <c r="N79" s="135" t="s">
        <v>277</v>
      </c>
      <c r="O79" s="136">
        <v>2</v>
      </c>
      <c r="P79" s="136">
        <v>76</v>
      </c>
      <c r="Q79" s="134" t="s">
        <v>141</v>
      </c>
      <c r="R79" s="134" t="s">
        <v>1286</v>
      </c>
      <c r="S79" s="136" t="s">
        <v>35</v>
      </c>
      <c r="T79" s="136">
        <v>0</v>
      </c>
      <c r="U79" s="136">
        <v>0</v>
      </c>
      <c r="V79" s="136">
        <v>2</v>
      </c>
      <c r="W79" s="136">
        <v>2</v>
      </c>
      <c r="X79" s="151">
        <v>2</v>
      </c>
      <c r="Y79" s="142">
        <v>0</v>
      </c>
      <c r="Z79" s="142">
        <v>0</v>
      </c>
      <c r="AA79" s="142">
        <v>0</v>
      </c>
      <c r="AB79" s="142">
        <v>0</v>
      </c>
      <c r="AC79" s="142">
        <v>0</v>
      </c>
      <c r="AD79" s="142">
        <v>0</v>
      </c>
      <c r="AE79" s="142">
        <f t="shared" si="1"/>
        <v>0</v>
      </c>
      <c r="AF79" s="142">
        <v>0</v>
      </c>
      <c r="AG79" s="142">
        <v>0</v>
      </c>
      <c r="AH79" s="142">
        <v>0</v>
      </c>
      <c r="AI79" s="142">
        <v>0</v>
      </c>
      <c r="AJ79" s="142">
        <v>0</v>
      </c>
      <c r="AK79" s="142">
        <v>0</v>
      </c>
      <c r="AL79" s="142">
        <f t="shared" si="2"/>
        <v>0</v>
      </c>
      <c r="AM79" s="142">
        <v>100000000</v>
      </c>
      <c r="AN79" s="142">
        <v>0</v>
      </c>
      <c r="AO79" s="142">
        <v>0</v>
      </c>
      <c r="AP79" s="142">
        <v>0</v>
      </c>
      <c r="AQ79" s="142">
        <v>0</v>
      </c>
      <c r="AR79" s="142">
        <v>0</v>
      </c>
      <c r="AS79" s="142">
        <f t="shared" si="12"/>
        <v>100000000</v>
      </c>
      <c r="AT79" s="142">
        <v>100000000</v>
      </c>
      <c r="AU79" s="142">
        <v>0</v>
      </c>
      <c r="AV79" s="142">
        <v>0</v>
      </c>
      <c r="AW79" s="142">
        <v>0</v>
      </c>
      <c r="AX79" s="142">
        <v>0</v>
      </c>
      <c r="AY79" s="142">
        <v>0</v>
      </c>
      <c r="AZ79" s="142">
        <f t="shared" si="13"/>
        <v>100000000</v>
      </c>
      <c r="BA79" s="142">
        <f t="shared" si="4"/>
        <v>200000000</v>
      </c>
      <c r="BB79" s="172"/>
    </row>
    <row r="80" spans="1:54" s="143" customFormat="1" ht="154.5" thickTop="1" thickBot="1" x14ac:dyDescent="0.25">
      <c r="A80" s="134" t="s">
        <v>1133</v>
      </c>
      <c r="B80" s="135" t="s">
        <v>55</v>
      </c>
      <c r="C80" s="135" t="s">
        <v>610</v>
      </c>
      <c r="D80" s="135" t="s">
        <v>819</v>
      </c>
      <c r="E80" s="135" t="s">
        <v>611</v>
      </c>
      <c r="F80" s="135" t="s">
        <v>612</v>
      </c>
      <c r="G80" s="135" t="s">
        <v>1123</v>
      </c>
      <c r="H80" s="135" t="s">
        <v>22</v>
      </c>
      <c r="I80" s="160">
        <v>0.99119999999999997</v>
      </c>
      <c r="J80" s="156">
        <v>1</v>
      </c>
      <c r="K80" s="135" t="s">
        <v>150</v>
      </c>
      <c r="L80" s="135" t="s">
        <v>168</v>
      </c>
      <c r="M80" s="135" t="s">
        <v>371</v>
      </c>
      <c r="N80" s="135" t="s">
        <v>278</v>
      </c>
      <c r="O80" s="136">
        <v>100</v>
      </c>
      <c r="P80" s="136">
        <v>77</v>
      </c>
      <c r="Q80" s="134" t="s">
        <v>383</v>
      </c>
      <c r="R80" s="134" t="s">
        <v>1288</v>
      </c>
      <c r="S80" s="136" t="s">
        <v>35</v>
      </c>
      <c r="T80" s="136">
        <v>100</v>
      </c>
      <c r="U80" s="136">
        <v>100</v>
      </c>
      <c r="V80" s="136">
        <v>100</v>
      </c>
      <c r="W80" s="136">
        <v>100</v>
      </c>
      <c r="X80" s="151">
        <v>100</v>
      </c>
      <c r="Y80" s="142">
        <f>+'POAI 2020'!AE71+'POAI 2020'!AY71+'POAI 2020'!BH71</f>
        <v>1829131680.8</v>
      </c>
      <c r="Z80" s="142">
        <v>0</v>
      </c>
      <c r="AA80" s="142">
        <v>0</v>
      </c>
      <c r="AB80" s="142">
        <v>0</v>
      </c>
      <c r="AC80" s="142">
        <f>+'POAI 2020'!V72+'POAI 2020'!V73+'POAI 2020'!AF71+'POAI 2020'!AG71+'POAI 2020'!AX73</f>
        <v>2062013988.0800002</v>
      </c>
      <c r="AD80" s="142">
        <v>0</v>
      </c>
      <c r="AE80" s="142">
        <f t="shared" ref="AE80:AE140" si="14">SUBTOTAL(9,Y80:AD80)</f>
        <v>3891145668.8800001</v>
      </c>
      <c r="AF80" s="142">
        <v>11237000000</v>
      </c>
      <c r="AG80" s="142">
        <v>0</v>
      </c>
      <c r="AH80" s="142">
        <v>0</v>
      </c>
      <c r="AI80" s="142">
        <v>0</v>
      </c>
      <c r="AJ80" s="142">
        <v>14100000000</v>
      </c>
      <c r="AK80" s="142">
        <v>0</v>
      </c>
      <c r="AL80" s="142">
        <f t="shared" ref="AL80:AL139" si="15">SUBTOTAL(9,AF80:AK80)</f>
        <v>25337000000</v>
      </c>
      <c r="AM80" s="142">
        <v>11271000000</v>
      </c>
      <c r="AN80" s="142">
        <v>0</v>
      </c>
      <c r="AO80" s="142">
        <v>0</v>
      </c>
      <c r="AP80" s="142">
        <v>0</v>
      </c>
      <c r="AQ80" s="142">
        <v>14600000000</v>
      </c>
      <c r="AR80" s="142">
        <v>0</v>
      </c>
      <c r="AS80" s="142">
        <f t="shared" si="12"/>
        <v>25871000000</v>
      </c>
      <c r="AT80" s="142">
        <v>11305000000</v>
      </c>
      <c r="AU80" s="142">
        <v>0</v>
      </c>
      <c r="AV80" s="142">
        <v>0</v>
      </c>
      <c r="AW80" s="142">
        <v>0</v>
      </c>
      <c r="AX80" s="142">
        <v>15200000000</v>
      </c>
      <c r="AY80" s="142">
        <v>0</v>
      </c>
      <c r="AZ80" s="142">
        <f t="shared" si="13"/>
        <v>26505000000</v>
      </c>
      <c r="BA80" s="142">
        <f t="shared" ref="BA80:BA140" si="16">+AE80+AL80+AS80+AZ80</f>
        <v>81604145668.880005</v>
      </c>
      <c r="BB80" s="172"/>
    </row>
    <row r="81" spans="1:54" s="143" customFormat="1" ht="154.5" thickTop="1" thickBot="1" x14ac:dyDescent="0.25">
      <c r="A81" s="134"/>
      <c r="B81" s="135" t="s">
        <v>55</v>
      </c>
      <c r="C81" s="135" t="s">
        <v>610</v>
      </c>
      <c r="D81" s="135" t="s">
        <v>819</v>
      </c>
      <c r="E81" s="135" t="s">
        <v>611</v>
      </c>
      <c r="F81" s="135" t="s">
        <v>612</v>
      </c>
      <c r="G81" s="135" t="s">
        <v>1123</v>
      </c>
      <c r="H81" s="135" t="s">
        <v>22</v>
      </c>
      <c r="I81" s="160">
        <v>0.99119999999999997</v>
      </c>
      <c r="J81" s="156">
        <v>1</v>
      </c>
      <c r="K81" s="135" t="s">
        <v>150</v>
      </c>
      <c r="L81" s="135" t="s">
        <v>169</v>
      </c>
      <c r="M81" s="135" t="s">
        <v>372</v>
      </c>
      <c r="N81" s="135" t="s">
        <v>279</v>
      </c>
      <c r="O81" s="136">
        <v>100</v>
      </c>
      <c r="P81" s="136">
        <v>78</v>
      </c>
      <c r="Q81" s="134" t="s">
        <v>383</v>
      </c>
      <c r="R81" s="134" t="s">
        <v>1288</v>
      </c>
      <c r="S81" s="136" t="s">
        <v>35</v>
      </c>
      <c r="T81" s="136">
        <v>100</v>
      </c>
      <c r="U81" s="136">
        <v>100</v>
      </c>
      <c r="V81" s="136">
        <v>100</v>
      </c>
      <c r="W81" s="136">
        <v>100</v>
      </c>
      <c r="X81" s="151">
        <v>100</v>
      </c>
      <c r="Y81" s="142">
        <v>0</v>
      </c>
      <c r="Z81" s="142">
        <v>0</v>
      </c>
      <c r="AA81" s="142">
        <v>0</v>
      </c>
      <c r="AB81" s="142">
        <v>0</v>
      </c>
      <c r="AC81" s="142">
        <v>0</v>
      </c>
      <c r="AD81" s="142">
        <v>0</v>
      </c>
      <c r="AE81" s="142">
        <f t="shared" si="14"/>
        <v>0</v>
      </c>
      <c r="AF81" s="142">
        <v>0</v>
      </c>
      <c r="AG81" s="142">
        <v>0</v>
      </c>
      <c r="AH81" s="142">
        <v>0</v>
      </c>
      <c r="AI81" s="142">
        <v>0</v>
      </c>
      <c r="AJ81" s="142">
        <v>0</v>
      </c>
      <c r="AK81" s="142">
        <v>0</v>
      </c>
      <c r="AL81" s="142">
        <f t="shared" si="15"/>
        <v>0</v>
      </c>
      <c r="AM81" s="142">
        <v>0</v>
      </c>
      <c r="AN81" s="142">
        <v>0</v>
      </c>
      <c r="AO81" s="142">
        <v>0</v>
      </c>
      <c r="AP81" s="142">
        <v>0</v>
      </c>
      <c r="AQ81" s="142">
        <v>0</v>
      </c>
      <c r="AR81" s="142">
        <v>0</v>
      </c>
      <c r="AS81" s="142">
        <f t="shared" si="12"/>
        <v>0</v>
      </c>
      <c r="AT81" s="142">
        <v>0</v>
      </c>
      <c r="AU81" s="142">
        <v>0</v>
      </c>
      <c r="AV81" s="142">
        <v>0</v>
      </c>
      <c r="AW81" s="142">
        <v>0</v>
      </c>
      <c r="AX81" s="142">
        <v>0</v>
      </c>
      <c r="AY81" s="142">
        <v>0</v>
      </c>
      <c r="AZ81" s="142">
        <f t="shared" si="13"/>
        <v>0</v>
      </c>
      <c r="BA81" s="142">
        <f t="shared" si="16"/>
        <v>0</v>
      </c>
      <c r="BB81" s="172"/>
    </row>
    <row r="82" spans="1:54" s="143" customFormat="1" ht="154.5" thickTop="1" thickBot="1" x14ac:dyDescent="0.25">
      <c r="A82" s="134"/>
      <c r="B82" s="135" t="s">
        <v>55</v>
      </c>
      <c r="C82" s="135" t="s">
        <v>610</v>
      </c>
      <c r="D82" s="135" t="s">
        <v>819</v>
      </c>
      <c r="E82" s="135" t="s">
        <v>611</v>
      </c>
      <c r="F82" s="135" t="s">
        <v>612</v>
      </c>
      <c r="G82" s="135" t="s">
        <v>1123</v>
      </c>
      <c r="H82" s="135" t="s">
        <v>22</v>
      </c>
      <c r="I82" s="160">
        <v>0.99119999999999997</v>
      </c>
      <c r="J82" s="156">
        <v>1</v>
      </c>
      <c r="K82" s="135" t="s">
        <v>150</v>
      </c>
      <c r="L82" s="183" t="s">
        <v>1132</v>
      </c>
      <c r="M82" s="135" t="s">
        <v>136</v>
      </c>
      <c r="N82" s="135" t="s">
        <v>613</v>
      </c>
      <c r="O82" s="136">
        <v>1</v>
      </c>
      <c r="P82" s="136">
        <v>79</v>
      </c>
      <c r="Q82" s="134" t="s">
        <v>614</v>
      </c>
      <c r="R82" s="134" t="s">
        <v>1283</v>
      </c>
      <c r="S82" s="136" t="s">
        <v>36</v>
      </c>
      <c r="T82" s="136">
        <v>0</v>
      </c>
      <c r="U82" s="136">
        <v>0</v>
      </c>
      <c r="V82" s="136">
        <v>1</v>
      </c>
      <c r="W82" s="136">
        <v>0</v>
      </c>
      <c r="X82" s="151">
        <f>SUBTOTAL(9,T82:W82)</f>
        <v>1</v>
      </c>
      <c r="Y82" s="142">
        <v>0</v>
      </c>
      <c r="Z82" s="142">
        <v>0</v>
      </c>
      <c r="AA82" s="142">
        <v>0</v>
      </c>
      <c r="AB82" s="142">
        <v>0</v>
      </c>
      <c r="AC82" s="142">
        <v>0</v>
      </c>
      <c r="AD82" s="142">
        <v>0</v>
      </c>
      <c r="AE82" s="142">
        <f t="shared" si="14"/>
        <v>0</v>
      </c>
      <c r="AF82" s="142">
        <v>0</v>
      </c>
      <c r="AG82" s="142">
        <v>0</v>
      </c>
      <c r="AH82" s="142">
        <v>0</v>
      </c>
      <c r="AI82" s="142">
        <v>0</v>
      </c>
      <c r="AJ82" s="142">
        <v>0</v>
      </c>
      <c r="AK82" s="142">
        <v>0</v>
      </c>
      <c r="AL82" s="142">
        <f t="shared" si="15"/>
        <v>0</v>
      </c>
      <c r="AM82" s="142">
        <v>0</v>
      </c>
      <c r="AN82" s="142">
        <v>0</v>
      </c>
      <c r="AO82" s="142">
        <v>0</v>
      </c>
      <c r="AP82" s="142">
        <v>0</v>
      </c>
      <c r="AQ82" s="142">
        <v>0</v>
      </c>
      <c r="AR82" s="142">
        <v>0</v>
      </c>
      <c r="AS82" s="142">
        <f t="shared" si="12"/>
        <v>0</v>
      </c>
      <c r="AT82" s="142">
        <v>0</v>
      </c>
      <c r="AU82" s="142">
        <v>0</v>
      </c>
      <c r="AV82" s="142">
        <v>0</v>
      </c>
      <c r="AW82" s="142">
        <v>0</v>
      </c>
      <c r="AX82" s="142">
        <v>0</v>
      </c>
      <c r="AY82" s="142">
        <v>0</v>
      </c>
      <c r="AZ82" s="142">
        <f t="shared" si="13"/>
        <v>0</v>
      </c>
      <c r="BA82" s="142">
        <f t="shared" si="16"/>
        <v>0</v>
      </c>
      <c r="BB82" s="172"/>
    </row>
    <row r="83" spans="1:54" s="143" customFormat="1" ht="154.5" thickTop="1" thickBot="1" x14ac:dyDescent="0.25">
      <c r="A83" s="134"/>
      <c r="B83" s="135" t="s">
        <v>55</v>
      </c>
      <c r="C83" s="135" t="s">
        <v>610</v>
      </c>
      <c r="D83" s="135" t="s">
        <v>819</v>
      </c>
      <c r="E83" s="135" t="s">
        <v>611</v>
      </c>
      <c r="F83" s="135" t="s">
        <v>1279</v>
      </c>
      <c r="G83" s="135" t="s">
        <v>1219</v>
      </c>
      <c r="H83" s="135" t="s">
        <v>22</v>
      </c>
      <c r="I83" s="136" t="s">
        <v>1220</v>
      </c>
      <c r="J83" s="136" t="s">
        <v>1221</v>
      </c>
      <c r="K83" s="135" t="s">
        <v>151</v>
      </c>
      <c r="L83" s="135" t="s">
        <v>1134</v>
      </c>
      <c r="M83" s="135" t="s">
        <v>373</v>
      </c>
      <c r="N83" s="135" t="s">
        <v>280</v>
      </c>
      <c r="O83" s="136">
        <v>85</v>
      </c>
      <c r="P83" s="136">
        <v>80</v>
      </c>
      <c r="Q83" s="134" t="s">
        <v>383</v>
      </c>
      <c r="R83" s="134" t="s">
        <v>1288</v>
      </c>
      <c r="S83" s="136" t="s">
        <v>35</v>
      </c>
      <c r="T83" s="136">
        <v>85</v>
      </c>
      <c r="U83" s="136">
        <v>85</v>
      </c>
      <c r="V83" s="136">
        <v>85</v>
      </c>
      <c r="W83" s="136">
        <v>85</v>
      </c>
      <c r="X83" s="151">
        <v>85</v>
      </c>
      <c r="Y83" s="142">
        <v>12260000</v>
      </c>
      <c r="Z83" s="142">
        <v>0</v>
      </c>
      <c r="AA83" s="142">
        <v>0</v>
      </c>
      <c r="AB83" s="142">
        <v>0</v>
      </c>
      <c r="AC83" s="142">
        <v>0</v>
      </c>
      <c r="AD83" s="142">
        <v>0</v>
      </c>
      <c r="AE83" s="142">
        <f t="shared" si="14"/>
        <v>12260000</v>
      </c>
      <c r="AF83" s="142">
        <v>63720000</v>
      </c>
      <c r="AG83" s="142">
        <v>0</v>
      </c>
      <c r="AH83" s="142">
        <v>0</v>
      </c>
      <c r="AI83" s="142">
        <v>0</v>
      </c>
      <c r="AJ83" s="142">
        <v>0</v>
      </c>
      <c r="AK83" s="142">
        <v>0</v>
      </c>
      <c r="AL83" s="142">
        <f t="shared" si="15"/>
        <v>63720000</v>
      </c>
      <c r="AM83" s="142">
        <v>66720000</v>
      </c>
      <c r="AN83" s="142">
        <v>0</v>
      </c>
      <c r="AO83" s="142">
        <v>0</v>
      </c>
      <c r="AP83" s="142">
        <v>0</v>
      </c>
      <c r="AQ83" s="142">
        <v>0</v>
      </c>
      <c r="AR83" s="142">
        <v>0</v>
      </c>
      <c r="AS83" s="142">
        <f t="shared" si="12"/>
        <v>66720000</v>
      </c>
      <c r="AT83" s="142">
        <v>69720000</v>
      </c>
      <c r="AU83" s="142">
        <v>0</v>
      </c>
      <c r="AV83" s="142">
        <v>0</v>
      </c>
      <c r="AW83" s="142">
        <v>0</v>
      </c>
      <c r="AX83" s="142">
        <v>0</v>
      </c>
      <c r="AY83" s="142">
        <v>0</v>
      </c>
      <c r="AZ83" s="142">
        <f t="shared" si="13"/>
        <v>69720000</v>
      </c>
      <c r="BA83" s="142">
        <f t="shared" si="16"/>
        <v>212420000</v>
      </c>
      <c r="BB83" s="172"/>
    </row>
    <row r="84" spans="1:54" s="143" customFormat="1" ht="154.5" thickTop="1" thickBot="1" x14ac:dyDescent="0.25">
      <c r="A84" s="134"/>
      <c r="B84" s="135" t="s">
        <v>55</v>
      </c>
      <c r="C84" s="135" t="s">
        <v>610</v>
      </c>
      <c r="D84" s="135" t="s">
        <v>819</v>
      </c>
      <c r="E84" s="135" t="s">
        <v>611</v>
      </c>
      <c r="F84" s="135" t="s">
        <v>1278</v>
      </c>
      <c r="G84" s="135" t="s">
        <v>1204</v>
      </c>
      <c r="H84" s="135" t="s">
        <v>7</v>
      </c>
      <c r="I84" s="136" t="s">
        <v>1205</v>
      </c>
      <c r="J84" s="136" t="s">
        <v>1206</v>
      </c>
      <c r="K84" s="135" t="s">
        <v>151</v>
      </c>
      <c r="L84" s="135" t="s">
        <v>1137</v>
      </c>
      <c r="M84" s="135" t="s">
        <v>374</v>
      </c>
      <c r="N84" s="135" t="s">
        <v>281</v>
      </c>
      <c r="O84" s="136">
        <v>4</v>
      </c>
      <c r="P84" s="136">
        <v>81</v>
      </c>
      <c r="Q84" s="134" t="s">
        <v>383</v>
      </c>
      <c r="R84" s="134" t="s">
        <v>1288</v>
      </c>
      <c r="S84" s="136" t="s">
        <v>36</v>
      </c>
      <c r="T84" s="136">
        <v>0</v>
      </c>
      <c r="U84" s="136">
        <v>1</v>
      </c>
      <c r="V84" s="136">
        <v>2</v>
      </c>
      <c r="W84" s="136">
        <v>1</v>
      </c>
      <c r="X84" s="151">
        <f t="shared" ref="X84:X90" si="17">SUM(T84:W84)</f>
        <v>4</v>
      </c>
      <c r="Y84" s="142">
        <v>10220000</v>
      </c>
      <c r="Z84" s="142">
        <v>0</v>
      </c>
      <c r="AA84" s="142">
        <v>0</v>
      </c>
      <c r="AB84" s="142">
        <v>0</v>
      </c>
      <c r="AC84" s="142">
        <v>0</v>
      </c>
      <c r="AD84" s="142">
        <v>0</v>
      </c>
      <c r="AE84" s="142">
        <f t="shared" si="14"/>
        <v>10220000</v>
      </c>
      <c r="AF84" s="142">
        <v>53100000</v>
      </c>
      <c r="AG84" s="142">
        <v>0</v>
      </c>
      <c r="AH84" s="142">
        <v>0</v>
      </c>
      <c r="AI84" s="142">
        <v>0</v>
      </c>
      <c r="AJ84" s="142">
        <v>0</v>
      </c>
      <c r="AK84" s="142">
        <v>0</v>
      </c>
      <c r="AL84" s="142">
        <f t="shared" si="15"/>
        <v>53100000</v>
      </c>
      <c r="AM84" s="142">
        <v>53100000</v>
      </c>
      <c r="AN84" s="142">
        <v>0</v>
      </c>
      <c r="AO84" s="142">
        <v>0</v>
      </c>
      <c r="AP84" s="142">
        <v>0</v>
      </c>
      <c r="AQ84" s="142">
        <v>0</v>
      </c>
      <c r="AR84" s="142">
        <v>0</v>
      </c>
      <c r="AS84" s="142">
        <f t="shared" si="12"/>
        <v>53100000</v>
      </c>
      <c r="AT84" s="142">
        <v>53100000</v>
      </c>
      <c r="AU84" s="142">
        <v>0</v>
      </c>
      <c r="AV84" s="142">
        <v>0</v>
      </c>
      <c r="AW84" s="142">
        <v>0</v>
      </c>
      <c r="AX84" s="142">
        <v>0</v>
      </c>
      <c r="AY84" s="142">
        <v>0</v>
      </c>
      <c r="AZ84" s="142">
        <f t="shared" si="13"/>
        <v>53100000</v>
      </c>
      <c r="BA84" s="142">
        <f t="shared" si="16"/>
        <v>169520000</v>
      </c>
      <c r="BB84" s="172"/>
    </row>
    <row r="85" spans="1:54" s="143" customFormat="1" ht="154.5" thickTop="1" thickBot="1" x14ac:dyDescent="0.25">
      <c r="A85" s="134"/>
      <c r="B85" s="135" t="s">
        <v>55</v>
      </c>
      <c r="C85" s="135" t="s">
        <v>610</v>
      </c>
      <c r="D85" s="135" t="s">
        <v>819</v>
      </c>
      <c r="E85" s="135" t="s">
        <v>611</v>
      </c>
      <c r="F85" s="135" t="s">
        <v>1265</v>
      </c>
      <c r="G85" s="135" t="s">
        <v>1238</v>
      </c>
      <c r="H85" s="135" t="s">
        <v>22</v>
      </c>
      <c r="I85" s="135" t="s">
        <v>1239</v>
      </c>
      <c r="J85" s="136" t="s">
        <v>1240</v>
      </c>
      <c r="K85" s="135" t="s">
        <v>151</v>
      </c>
      <c r="L85" s="135" t="s">
        <v>170</v>
      </c>
      <c r="M85" s="135" t="s">
        <v>375</v>
      </c>
      <c r="N85" s="135" t="s">
        <v>282</v>
      </c>
      <c r="O85" s="136">
        <v>10</v>
      </c>
      <c r="P85" s="136">
        <v>82</v>
      </c>
      <c r="Q85" s="134" t="s">
        <v>383</v>
      </c>
      <c r="R85" s="134" t="s">
        <v>1288</v>
      </c>
      <c r="S85" s="136" t="s">
        <v>36</v>
      </c>
      <c r="T85" s="136">
        <v>0</v>
      </c>
      <c r="U85" s="136">
        <v>3</v>
      </c>
      <c r="V85" s="136">
        <v>4</v>
      </c>
      <c r="W85" s="136">
        <v>3</v>
      </c>
      <c r="X85" s="151">
        <f t="shared" si="17"/>
        <v>10</v>
      </c>
      <c r="Y85" s="142">
        <v>6130000</v>
      </c>
      <c r="Z85" s="142">
        <v>0</v>
      </c>
      <c r="AA85" s="142">
        <v>0</v>
      </c>
      <c r="AB85" s="142">
        <v>0</v>
      </c>
      <c r="AC85" s="142">
        <v>0</v>
      </c>
      <c r="AD85" s="142">
        <v>0</v>
      </c>
      <c r="AE85" s="142">
        <f t="shared" si="14"/>
        <v>6130000</v>
      </c>
      <c r="AF85" s="142">
        <v>31860000</v>
      </c>
      <c r="AG85" s="142">
        <v>0</v>
      </c>
      <c r="AH85" s="142">
        <v>0</v>
      </c>
      <c r="AI85" s="142">
        <v>0</v>
      </c>
      <c r="AJ85" s="142">
        <v>0</v>
      </c>
      <c r="AK85" s="142">
        <v>0</v>
      </c>
      <c r="AL85" s="142">
        <f t="shared" si="15"/>
        <v>31860000</v>
      </c>
      <c r="AM85" s="142">
        <v>31860000</v>
      </c>
      <c r="AN85" s="142">
        <v>0</v>
      </c>
      <c r="AO85" s="142">
        <v>0</v>
      </c>
      <c r="AP85" s="142">
        <v>0</v>
      </c>
      <c r="AQ85" s="142">
        <v>0</v>
      </c>
      <c r="AR85" s="142">
        <v>0</v>
      </c>
      <c r="AS85" s="142">
        <f t="shared" si="12"/>
        <v>31860000</v>
      </c>
      <c r="AT85" s="142">
        <v>31860000</v>
      </c>
      <c r="AU85" s="142">
        <v>0</v>
      </c>
      <c r="AV85" s="142">
        <v>0</v>
      </c>
      <c r="AW85" s="142">
        <v>0</v>
      </c>
      <c r="AX85" s="142">
        <v>0</v>
      </c>
      <c r="AY85" s="142">
        <v>0</v>
      </c>
      <c r="AZ85" s="142">
        <f t="shared" si="13"/>
        <v>31860000</v>
      </c>
      <c r="BA85" s="142">
        <f t="shared" si="16"/>
        <v>101710000</v>
      </c>
      <c r="BB85" s="172"/>
    </row>
    <row r="86" spans="1:54" s="143" customFormat="1" ht="154.5" thickTop="1" thickBot="1" x14ac:dyDescent="0.25">
      <c r="A86" s="134"/>
      <c r="B86" s="135" t="s">
        <v>55</v>
      </c>
      <c r="C86" s="135" t="s">
        <v>610</v>
      </c>
      <c r="D86" s="135" t="s">
        <v>819</v>
      </c>
      <c r="E86" s="135" t="s">
        <v>611</v>
      </c>
      <c r="F86" s="135" t="s">
        <v>1265</v>
      </c>
      <c r="G86" s="135" t="s">
        <v>1238</v>
      </c>
      <c r="H86" s="135" t="s">
        <v>22</v>
      </c>
      <c r="I86" s="135" t="s">
        <v>1239</v>
      </c>
      <c r="J86" s="136" t="s">
        <v>1240</v>
      </c>
      <c r="K86" s="135" t="s">
        <v>151</v>
      </c>
      <c r="L86" s="135" t="s">
        <v>171</v>
      </c>
      <c r="M86" s="135" t="s">
        <v>376</v>
      </c>
      <c r="N86" s="135" t="s">
        <v>283</v>
      </c>
      <c r="O86" s="136">
        <v>8</v>
      </c>
      <c r="P86" s="136">
        <v>83</v>
      </c>
      <c r="Q86" s="134" t="s">
        <v>383</v>
      </c>
      <c r="R86" s="134" t="s">
        <v>1288</v>
      </c>
      <c r="S86" s="136" t="s">
        <v>36</v>
      </c>
      <c r="T86" s="136">
        <v>1</v>
      </c>
      <c r="U86" s="136">
        <v>3</v>
      </c>
      <c r="V86" s="136">
        <v>2</v>
      </c>
      <c r="W86" s="136">
        <v>2</v>
      </c>
      <c r="X86" s="151">
        <f t="shared" si="17"/>
        <v>8</v>
      </c>
      <c r="Y86" s="142">
        <v>6130000</v>
      </c>
      <c r="Z86" s="142">
        <v>0</v>
      </c>
      <c r="AA86" s="142">
        <v>0</v>
      </c>
      <c r="AB86" s="142">
        <v>0</v>
      </c>
      <c r="AC86" s="142">
        <v>0</v>
      </c>
      <c r="AD86" s="142">
        <v>0</v>
      </c>
      <c r="AE86" s="142">
        <f t="shared" si="14"/>
        <v>6130000</v>
      </c>
      <c r="AF86" s="142">
        <v>31860000</v>
      </c>
      <c r="AG86" s="142">
        <v>0</v>
      </c>
      <c r="AH86" s="142">
        <v>0</v>
      </c>
      <c r="AI86" s="142">
        <v>0</v>
      </c>
      <c r="AJ86" s="142">
        <v>0</v>
      </c>
      <c r="AK86" s="142">
        <v>0</v>
      </c>
      <c r="AL86" s="142">
        <f t="shared" si="15"/>
        <v>31860000</v>
      </c>
      <c r="AM86" s="142">
        <v>31860000</v>
      </c>
      <c r="AN86" s="142">
        <v>0</v>
      </c>
      <c r="AO86" s="142">
        <v>0</v>
      </c>
      <c r="AP86" s="142">
        <v>0</v>
      </c>
      <c r="AQ86" s="142">
        <v>0</v>
      </c>
      <c r="AR86" s="142">
        <v>0</v>
      </c>
      <c r="AS86" s="142">
        <f t="shared" si="12"/>
        <v>31860000</v>
      </c>
      <c r="AT86" s="142">
        <v>31860000</v>
      </c>
      <c r="AU86" s="142">
        <v>0</v>
      </c>
      <c r="AV86" s="142">
        <v>0</v>
      </c>
      <c r="AW86" s="142">
        <v>0</v>
      </c>
      <c r="AX86" s="142">
        <v>0</v>
      </c>
      <c r="AY86" s="142">
        <v>0</v>
      </c>
      <c r="AZ86" s="142">
        <f t="shared" si="13"/>
        <v>31860000</v>
      </c>
      <c r="BA86" s="142">
        <f t="shared" si="16"/>
        <v>101710000</v>
      </c>
      <c r="BB86" s="172"/>
    </row>
    <row r="87" spans="1:54" s="143" customFormat="1" ht="154.5" thickTop="1" thickBot="1" x14ac:dyDescent="0.25">
      <c r="A87" s="134"/>
      <c r="B87" s="135" t="s">
        <v>55</v>
      </c>
      <c r="C87" s="135" t="s">
        <v>610</v>
      </c>
      <c r="D87" s="135" t="s">
        <v>819</v>
      </c>
      <c r="E87" s="135" t="s">
        <v>611</v>
      </c>
      <c r="F87" s="135" t="s">
        <v>1236</v>
      </c>
      <c r="G87" s="135" t="s">
        <v>1207</v>
      </c>
      <c r="H87" s="135" t="s">
        <v>22</v>
      </c>
      <c r="I87" s="156">
        <v>0.4</v>
      </c>
      <c r="J87" s="136" t="s">
        <v>1231</v>
      </c>
      <c r="K87" s="135" t="s">
        <v>151</v>
      </c>
      <c r="L87" s="135" t="s">
        <v>172</v>
      </c>
      <c r="M87" s="135" t="s">
        <v>376</v>
      </c>
      <c r="N87" s="135" t="s">
        <v>284</v>
      </c>
      <c r="O87" s="136">
        <v>4</v>
      </c>
      <c r="P87" s="136">
        <v>84</v>
      </c>
      <c r="Q87" s="134" t="s">
        <v>383</v>
      </c>
      <c r="R87" s="134" t="s">
        <v>1288</v>
      </c>
      <c r="S87" s="136" t="s">
        <v>36</v>
      </c>
      <c r="T87" s="136">
        <v>1</v>
      </c>
      <c r="U87" s="136">
        <v>1</v>
      </c>
      <c r="V87" s="136">
        <v>1</v>
      </c>
      <c r="W87" s="136">
        <v>1</v>
      </c>
      <c r="X87" s="151">
        <f t="shared" si="17"/>
        <v>4</v>
      </c>
      <c r="Y87" s="142">
        <v>4080000</v>
      </c>
      <c r="Z87" s="142">
        <v>0</v>
      </c>
      <c r="AA87" s="142">
        <v>0</v>
      </c>
      <c r="AB87" s="142">
        <v>0</v>
      </c>
      <c r="AC87" s="142">
        <v>0</v>
      </c>
      <c r="AD87" s="142">
        <v>0</v>
      </c>
      <c r="AE87" s="142">
        <f t="shared" si="14"/>
        <v>4080000</v>
      </c>
      <c r="AF87" s="142">
        <v>21240000</v>
      </c>
      <c r="AG87" s="142">
        <v>0</v>
      </c>
      <c r="AH87" s="142">
        <v>0</v>
      </c>
      <c r="AI87" s="142">
        <v>0</v>
      </c>
      <c r="AJ87" s="142">
        <v>0</v>
      </c>
      <c r="AK87" s="142">
        <v>0</v>
      </c>
      <c r="AL87" s="142">
        <f t="shared" si="15"/>
        <v>21240000</v>
      </c>
      <c r="AM87" s="142">
        <v>21240000</v>
      </c>
      <c r="AN87" s="142">
        <v>0</v>
      </c>
      <c r="AO87" s="142">
        <v>0</v>
      </c>
      <c r="AP87" s="142">
        <v>0</v>
      </c>
      <c r="AQ87" s="142">
        <v>0</v>
      </c>
      <c r="AR87" s="142">
        <v>0</v>
      </c>
      <c r="AS87" s="142">
        <f t="shared" si="12"/>
        <v>21240000</v>
      </c>
      <c r="AT87" s="142">
        <v>21240000</v>
      </c>
      <c r="AU87" s="142">
        <v>0</v>
      </c>
      <c r="AV87" s="142">
        <v>0</v>
      </c>
      <c r="AW87" s="142">
        <v>0</v>
      </c>
      <c r="AX87" s="142">
        <v>0</v>
      </c>
      <c r="AY87" s="142">
        <v>0</v>
      </c>
      <c r="AZ87" s="142">
        <f t="shared" si="13"/>
        <v>21240000</v>
      </c>
      <c r="BA87" s="142">
        <f t="shared" si="16"/>
        <v>67800000</v>
      </c>
      <c r="BB87" s="172"/>
    </row>
    <row r="88" spans="1:54" s="143" customFormat="1" ht="154.5" thickTop="1" thickBot="1" x14ac:dyDescent="0.25">
      <c r="A88" s="134"/>
      <c r="B88" s="135" t="s">
        <v>55</v>
      </c>
      <c r="C88" s="135" t="s">
        <v>610</v>
      </c>
      <c r="D88" s="135" t="s">
        <v>819</v>
      </c>
      <c r="E88" s="135" t="s">
        <v>611</v>
      </c>
      <c r="F88" s="135" t="s">
        <v>1237</v>
      </c>
      <c r="G88" s="135" t="s">
        <v>1207</v>
      </c>
      <c r="H88" s="135" t="s">
        <v>22</v>
      </c>
      <c r="I88" s="136" t="s">
        <v>1208</v>
      </c>
      <c r="J88" s="136" t="s">
        <v>1209</v>
      </c>
      <c r="K88" s="135" t="s">
        <v>151</v>
      </c>
      <c r="L88" s="135" t="s">
        <v>173</v>
      </c>
      <c r="M88" s="135" t="s">
        <v>376</v>
      </c>
      <c r="N88" s="135" t="s">
        <v>284</v>
      </c>
      <c r="O88" s="136">
        <v>4</v>
      </c>
      <c r="P88" s="136">
        <v>85</v>
      </c>
      <c r="Q88" s="134" t="s">
        <v>383</v>
      </c>
      <c r="R88" s="134" t="s">
        <v>1288</v>
      </c>
      <c r="S88" s="136" t="s">
        <v>36</v>
      </c>
      <c r="T88" s="136">
        <v>1</v>
      </c>
      <c r="U88" s="136">
        <v>1</v>
      </c>
      <c r="V88" s="136">
        <v>1</v>
      </c>
      <c r="W88" s="136">
        <v>1</v>
      </c>
      <c r="X88" s="151">
        <f t="shared" si="17"/>
        <v>4</v>
      </c>
      <c r="Y88" s="142">
        <v>4080000</v>
      </c>
      <c r="Z88" s="142">
        <v>0</v>
      </c>
      <c r="AA88" s="142">
        <v>0</v>
      </c>
      <c r="AB88" s="142">
        <v>0</v>
      </c>
      <c r="AC88" s="142">
        <v>0</v>
      </c>
      <c r="AD88" s="142">
        <v>0</v>
      </c>
      <c r="AE88" s="142">
        <f t="shared" si="14"/>
        <v>4080000</v>
      </c>
      <c r="AF88" s="142">
        <v>21240000</v>
      </c>
      <c r="AG88" s="142">
        <v>0</v>
      </c>
      <c r="AH88" s="142">
        <v>0</v>
      </c>
      <c r="AI88" s="142">
        <v>0</v>
      </c>
      <c r="AJ88" s="142">
        <v>0</v>
      </c>
      <c r="AK88" s="142">
        <v>0</v>
      </c>
      <c r="AL88" s="142">
        <f t="shared" si="15"/>
        <v>21240000</v>
      </c>
      <c r="AM88" s="142">
        <v>21240000</v>
      </c>
      <c r="AN88" s="142">
        <v>0</v>
      </c>
      <c r="AO88" s="142">
        <v>0</v>
      </c>
      <c r="AP88" s="142">
        <v>0</v>
      </c>
      <c r="AQ88" s="142">
        <v>0</v>
      </c>
      <c r="AR88" s="142">
        <v>0</v>
      </c>
      <c r="AS88" s="142">
        <f t="shared" si="12"/>
        <v>21240000</v>
      </c>
      <c r="AT88" s="142">
        <v>21240000</v>
      </c>
      <c r="AU88" s="142">
        <v>0</v>
      </c>
      <c r="AV88" s="142">
        <v>0</v>
      </c>
      <c r="AW88" s="142">
        <v>0</v>
      </c>
      <c r="AX88" s="142">
        <v>0</v>
      </c>
      <c r="AY88" s="142">
        <v>0</v>
      </c>
      <c r="AZ88" s="142">
        <f t="shared" si="13"/>
        <v>21240000</v>
      </c>
      <c r="BA88" s="142">
        <f t="shared" si="16"/>
        <v>67800000</v>
      </c>
      <c r="BB88" s="172"/>
    </row>
    <row r="89" spans="1:54" s="143" customFormat="1" ht="154.5" thickTop="1" thickBot="1" x14ac:dyDescent="0.25">
      <c r="A89" s="134"/>
      <c r="B89" s="135" t="s">
        <v>55</v>
      </c>
      <c r="C89" s="135" t="s">
        <v>610</v>
      </c>
      <c r="D89" s="135" t="s">
        <v>819</v>
      </c>
      <c r="E89" s="135" t="s">
        <v>611</v>
      </c>
      <c r="F89" s="135" t="s">
        <v>1266</v>
      </c>
      <c r="G89" s="135" t="s">
        <v>1210</v>
      </c>
      <c r="H89" s="135" t="s">
        <v>7</v>
      </c>
      <c r="I89" s="136" t="s">
        <v>1211</v>
      </c>
      <c r="J89" s="136" t="s">
        <v>1212</v>
      </c>
      <c r="K89" s="135" t="s">
        <v>151</v>
      </c>
      <c r="L89" s="135" t="s">
        <v>174</v>
      </c>
      <c r="M89" s="135" t="s">
        <v>376</v>
      </c>
      <c r="N89" s="135" t="s">
        <v>285</v>
      </c>
      <c r="O89" s="136">
        <v>4</v>
      </c>
      <c r="P89" s="136">
        <v>86</v>
      </c>
      <c r="Q89" s="134" t="s">
        <v>383</v>
      </c>
      <c r="R89" s="134" t="s">
        <v>1288</v>
      </c>
      <c r="S89" s="136" t="s">
        <v>36</v>
      </c>
      <c r="T89" s="136">
        <v>1</v>
      </c>
      <c r="U89" s="136">
        <v>1</v>
      </c>
      <c r="V89" s="136">
        <v>1</v>
      </c>
      <c r="W89" s="136">
        <v>1</v>
      </c>
      <c r="X89" s="151">
        <f t="shared" si="17"/>
        <v>4</v>
      </c>
      <c r="Y89" s="142">
        <f>20500000+26055800</f>
        <v>46555800</v>
      </c>
      <c r="Z89" s="142">
        <v>0</v>
      </c>
      <c r="AA89" s="142">
        <v>0</v>
      </c>
      <c r="AB89" s="142">
        <v>0</v>
      </c>
      <c r="AC89" s="142">
        <v>0</v>
      </c>
      <c r="AD89" s="142">
        <v>0</v>
      </c>
      <c r="AE89" s="142">
        <f t="shared" si="14"/>
        <v>46555800</v>
      </c>
      <c r="AF89" s="142">
        <v>106200000</v>
      </c>
      <c r="AG89" s="142">
        <v>0</v>
      </c>
      <c r="AH89" s="142">
        <v>0</v>
      </c>
      <c r="AI89" s="142">
        <v>0</v>
      </c>
      <c r="AJ89" s="142">
        <v>0</v>
      </c>
      <c r="AK89" s="142">
        <v>0</v>
      </c>
      <c r="AL89" s="142">
        <f t="shared" si="15"/>
        <v>106200000</v>
      </c>
      <c r="AM89" s="142">
        <v>106200000</v>
      </c>
      <c r="AN89" s="142">
        <v>0</v>
      </c>
      <c r="AO89" s="142">
        <v>0</v>
      </c>
      <c r="AP89" s="142">
        <v>0</v>
      </c>
      <c r="AQ89" s="142">
        <v>0</v>
      </c>
      <c r="AR89" s="142">
        <v>0</v>
      </c>
      <c r="AS89" s="142">
        <f t="shared" si="12"/>
        <v>106200000</v>
      </c>
      <c r="AT89" s="142">
        <v>106200000</v>
      </c>
      <c r="AU89" s="142">
        <v>0</v>
      </c>
      <c r="AV89" s="142">
        <v>0</v>
      </c>
      <c r="AW89" s="142">
        <v>0</v>
      </c>
      <c r="AX89" s="142">
        <v>0</v>
      </c>
      <c r="AY89" s="142">
        <v>0</v>
      </c>
      <c r="AZ89" s="142">
        <f t="shared" si="13"/>
        <v>106200000</v>
      </c>
      <c r="BA89" s="142">
        <f t="shared" si="16"/>
        <v>365155800</v>
      </c>
      <c r="BB89" s="172"/>
    </row>
    <row r="90" spans="1:54" s="143" customFormat="1" ht="154.5" thickTop="1" thickBot="1" x14ac:dyDescent="0.25">
      <c r="A90" s="134"/>
      <c r="B90" s="135" t="s">
        <v>55</v>
      </c>
      <c r="C90" s="135" t="s">
        <v>610</v>
      </c>
      <c r="D90" s="135" t="s">
        <v>819</v>
      </c>
      <c r="E90" s="135" t="s">
        <v>611</v>
      </c>
      <c r="F90" s="135" t="s">
        <v>1241</v>
      </c>
      <c r="G90" s="135" t="s">
        <v>1242</v>
      </c>
      <c r="H90" s="135" t="s">
        <v>22</v>
      </c>
      <c r="I90" s="136" t="s">
        <v>1243</v>
      </c>
      <c r="J90" s="136" t="s">
        <v>1218</v>
      </c>
      <c r="K90" s="135" t="s">
        <v>151</v>
      </c>
      <c r="L90" s="135" t="s">
        <v>175</v>
      </c>
      <c r="M90" s="135" t="s">
        <v>376</v>
      </c>
      <c r="N90" s="135" t="s">
        <v>285</v>
      </c>
      <c r="O90" s="136">
        <v>4</v>
      </c>
      <c r="P90" s="136">
        <v>87</v>
      </c>
      <c r="Q90" s="134" t="s">
        <v>383</v>
      </c>
      <c r="R90" s="134" t="s">
        <v>1288</v>
      </c>
      <c r="S90" s="136" t="s">
        <v>36</v>
      </c>
      <c r="T90" s="136">
        <v>1</v>
      </c>
      <c r="U90" s="136">
        <v>1</v>
      </c>
      <c r="V90" s="136">
        <v>1</v>
      </c>
      <c r="W90" s="136">
        <v>1</v>
      </c>
      <c r="X90" s="151">
        <f t="shared" si="17"/>
        <v>4</v>
      </c>
      <c r="Y90" s="142">
        <f>20500000+26055800-2.47</f>
        <v>46555797.530000001</v>
      </c>
      <c r="Z90" s="142">
        <v>0</v>
      </c>
      <c r="AA90" s="142">
        <v>0</v>
      </c>
      <c r="AB90" s="142">
        <v>0</v>
      </c>
      <c r="AC90" s="142">
        <v>0</v>
      </c>
      <c r="AD90" s="142">
        <v>0</v>
      </c>
      <c r="AE90" s="142">
        <f t="shared" si="14"/>
        <v>46555797.530000001</v>
      </c>
      <c r="AF90" s="142">
        <v>106200000</v>
      </c>
      <c r="AG90" s="142">
        <v>0</v>
      </c>
      <c r="AH90" s="142">
        <v>0</v>
      </c>
      <c r="AI90" s="142">
        <v>0</v>
      </c>
      <c r="AJ90" s="142">
        <v>0</v>
      </c>
      <c r="AK90" s="142">
        <v>0</v>
      </c>
      <c r="AL90" s="142">
        <f t="shared" si="15"/>
        <v>106200000</v>
      </c>
      <c r="AM90" s="142">
        <v>106200000</v>
      </c>
      <c r="AN90" s="142">
        <v>0</v>
      </c>
      <c r="AO90" s="142">
        <v>0</v>
      </c>
      <c r="AP90" s="142">
        <v>0</v>
      </c>
      <c r="AQ90" s="142">
        <v>0</v>
      </c>
      <c r="AR90" s="142">
        <v>0</v>
      </c>
      <c r="AS90" s="142">
        <f t="shared" si="12"/>
        <v>106200000</v>
      </c>
      <c r="AT90" s="142">
        <v>106200000</v>
      </c>
      <c r="AU90" s="142">
        <v>0</v>
      </c>
      <c r="AV90" s="142">
        <v>0</v>
      </c>
      <c r="AW90" s="142">
        <v>0</v>
      </c>
      <c r="AX90" s="142">
        <v>0</v>
      </c>
      <c r="AY90" s="142">
        <v>0</v>
      </c>
      <c r="AZ90" s="142">
        <f t="shared" si="13"/>
        <v>106200000</v>
      </c>
      <c r="BA90" s="142">
        <f t="shared" si="16"/>
        <v>365155797.52999997</v>
      </c>
      <c r="BB90" s="172"/>
    </row>
    <row r="91" spans="1:54" s="143" customFormat="1" ht="154.5" thickTop="1" thickBot="1" x14ac:dyDescent="0.25">
      <c r="A91" s="134"/>
      <c r="B91" s="135" t="s">
        <v>55</v>
      </c>
      <c r="C91" s="135" t="s">
        <v>610</v>
      </c>
      <c r="D91" s="135" t="s">
        <v>819</v>
      </c>
      <c r="E91" s="135" t="s">
        <v>611</v>
      </c>
      <c r="F91" s="135" t="s">
        <v>1244</v>
      </c>
      <c r="G91" s="135" t="s">
        <v>286</v>
      </c>
      <c r="H91" s="135" t="s">
        <v>7</v>
      </c>
      <c r="I91" s="136" t="s">
        <v>377</v>
      </c>
      <c r="J91" s="136">
        <v>1</v>
      </c>
      <c r="K91" s="135" t="s">
        <v>151</v>
      </c>
      <c r="L91" s="135" t="s">
        <v>176</v>
      </c>
      <c r="M91" s="135" t="s">
        <v>377</v>
      </c>
      <c r="N91" s="135" t="s">
        <v>286</v>
      </c>
      <c r="O91" s="136">
        <v>1</v>
      </c>
      <c r="P91" s="136">
        <v>88</v>
      </c>
      <c r="Q91" s="134" t="s">
        <v>383</v>
      </c>
      <c r="R91" s="134" t="s">
        <v>1288</v>
      </c>
      <c r="S91" s="136" t="s">
        <v>35</v>
      </c>
      <c r="T91" s="136">
        <v>0</v>
      </c>
      <c r="U91" s="136">
        <v>1</v>
      </c>
      <c r="V91" s="136">
        <v>1</v>
      </c>
      <c r="W91" s="136">
        <v>1</v>
      </c>
      <c r="X91" s="151">
        <v>1</v>
      </c>
      <c r="Y91" s="142">
        <v>4080000</v>
      </c>
      <c r="Z91" s="142">
        <v>0</v>
      </c>
      <c r="AA91" s="142">
        <v>0</v>
      </c>
      <c r="AB91" s="142">
        <v>0</v>
      </c>
      <c r="AC91" s="142">
        <v>0</v>
      </c>
      <c r="AD91" s="142">
        <v>0</v>
      </c>
      <c r="AE91" s="142">
        <f t="shared" si="14"/>
        <v>4080000</v>
      </c>
      <c r="AF91" s="142">
        <v>21240000</v>
      </c>
      <c r="AG91" s="142">
        <v>0</v>
      </c>
      <c r="AH91" s="142">
        <v>0</v>
      </c>
      <c r="AI91" s="142">
        <v>0</v>
      </c>
      <c r="AJ91" s="142">
        <v>0</v>
      </c>
      <c r="AK91" s="142">
        <v>0</v>
      </c>
      <c r="AL91" s="142">
        <f t="shared" si="15"/>
        <v>21240000</v>
      </c>
      <c r="AM91" s="142">
        <v>21240000</v>
      </c>
      <c r="AN91" s="142">
        <v>0</v>
      </c>
      <c r="AO91" s="142">
        <v>0</v>
      </c>
      <c r="AP91" s="142">
        <v>0</v>
      </c>
      <c r="AQ91" s="142">
        <v>0</v>
      </c>
      <c r="AR91" s="142">
        <v>0</v>
      </c>
      <c r="AS91" s="142">
        <f t="shared" si="12"/>
        <v>21240000</v>
      </c>
      <c r="AT91" s="142">
        <v>21240000</v>
      </c>
      <c r="AU91" s="142">
        <v>0</v>
      </c>
      <c r="AV91" s="142">
        <v>0</v>
      </c>
      <c r="AW91" s="142">
        <v>0</v>
      </c>
      <c r="AX91" s="142">
        <v>0</v>
      </c>
      <c r="AY91" s="142">
        <v>0</v>
      </c>
      <c r="AZ91" s="142">
        <f t="shared" si="13"/>
        <v>21240000</v>
      </c>
      <c r="BA91" s="142">
        <f t="shared" si="16"/>
        <v>67800000</v>
      </c>
      <c r="BB91" s="172"/>
    </row>
    <row r="92" spans="1:54" s="143" customFormat="1" ht="154.5" thickTop="1" thickBot="1" x14ac:dyDescent="0.25">
      <c r="A92" s="134"/>
      <c r="B92" s="135" t="s">
        <v>55</v>
      </c>
      <c r="C92" s="135" t="s">
        <v>610</v>
      </c>
      <c r="D92" s="135" t="s">
        <v>819</v>
      </c>
      <c r="E92" s="135" t="s">
        <v>611</v>
      </c>
      <c r="F92" s="135" t="s">
        <v>1244</v>
      </c>
      <c r="G92" s="135" t="s">
        <v>1224</v>
      </c>
      <c r="H92" s="135" t="s">
        <v>22</v>
      </c>
      <c r="I92" s="136" t="s">
        <v>1245</v>
      </c>
      <c r="J92" s="136">
        <v>0</v>
      </c>
      <c r="K92" s="135" t="s">
        <v>151</v>
      </c>
      <c r="L92" s="135" t="s">
        <v>177</v>
      </c>
      <c r="M92" s="135" t="s">
        <v>378</v>
      </c>
      <c r="N92" s="135" t="s">
        <v>287</v>
      </c>
      <c r="O92" s="136">
        <v>90</v>
      </c>
      <c r="P92" s="136">
        <v>89</v>
      </c>
      <c r="Q92" s="134" t="s">
        <v>383</v>
      </c>
      <c r="R92" s="134" t="s">
        <v>1288</v>
      </c>
      <c r="S92" s="136" t="s">
        <v>35</v>
      </c>
      <c r="T92" s="136">
        <v>0</v>
      </c>
      <c r="U92" s="136">
        <v>90</v>
      </c>
      <c r="V92" s="136">
        <v>90</v>
      </c>
      <c r="W92" s="136">
        <v>90</v>
      </c>
      <c r="X92" s="151">
        <v>90</v>
      </c>
      <c r="Y92" s="142">
        <v>20500000</v>
      </c>
      <c r="Z92" s="142">
        <v>0</v>
      </c>
      <c r="AA92" s="142">
        <v>0</v>
      </c>
      <c r="AB92" s="142">
        <v>0</v>
      </c>
      <c r="AC92" s="142">
        <v>0</v>
      </c>
      <c r="AD92" s="142">
        <v>0</v>
      </c>
      <c r="AE92" s="142">
        <f t="shared" si="14"/>
        <v>20500000</v>
      </c>
      <c r="AF92" s="142">
        <v>106200000</v>
      </c>
      <c r="AG92" s="142">
        <v>0</v>
      </c>
      <c r="AH92" s="142">
        <v>0</v>
      </c>
      <c r="AI92" s="142">
        <v>0</v>
      </c>
      <c r="AJ92" s="142">
        <v>0</v>
      </c>
      <c r="AK92" s="142">
        <v>0</v>
      </c>
      <c r="AL92" s="142">
        <f t="shared" si="15"/>
        <v>106200000</v>
      </c>
      <c r="AM92" s="142">
        <v>106200000</v>
      </c>
      <c r="AN92" s="142">
        <v>0</v>
      </c>
      <c r="AO92" s="142">
        <v>0</v>
      </c>
      <c r="AP92" s="142">
        <v>0</v>
      </c>
      <c r="AQ92" s="142">
        <v>0</v>
      </c>
      <c r="AR92" s="142">
        <v>0</v>
      </c>
      <c r="AS92" s="142">
        <f t="shared" si="12"/>
        <v>106200000</v>
      </c>
      <c r="AT92" s="142">
        <v>106200000</v>
      </c>
      <c r="AU92" s="142">
        <v>0</v>
      </c>
      <c r="AV92" s="142">
        <v>0</v>
      </c>
      <c r="AW92" s="142">
        <v>0</v>
      </c>
      <c r="AX92" s="142">
        <v>0</v>
      </c>
      <c r="AY92" s="142">
        <v>0</v>
      </c>
      <c r="AZ92" s="142">
        <f t="shared" si="13"/>
        <v>106200000</v>
      </c>
      <c r="BA92" s="142">
        <f t="shared" si="16"/>
        <v>339100000</v>
      </c>
      <c r="BB92" s="172"/>
    </row>
    <row r="93" spans="1:54" s="143" customFormat="1" ht="154.5" thickTop="1" thickBot="1" x14ac:dyDescent="0.25">
      <c r="A93" s="134"/>
      <c r="B93" s="135" t="s">
        <v>55</v>
      </c>
      <c r="C93" s="135" t="s">
        <v>610</v>
      </c>
      <c r="D93" s="135" t="s">
        <v>819</v>
      </c>
      <c r="E93" s="135" t="s">
        <v>611</v>
      </c>
      <c r="F93" s="135" t="s">
        <v>1246</v>
      </c>
      <c r="G93" s="135" t="s">
        <v>1247</v>
      </c>
      <c r="H93" s="135" t="s">
        <v>22</v>
      </c>
      <c r="I93" s="136" t="s">
        <v>1248</v>
      </c>
      <c r="J93" s="136" t="s">
        <v>1249</v>
      </c>
      <c r="K93" s="135" t="s">
        <v>151</v>
      </c>
      <c r="L93" s="135" t="s">
        <v>178</v>
      </c>
      <c r="M93" s="135" t="s">
        <v>379</v>
      </c>
      <c r="N93" s="135" t="s">
        <v>288</v>
      </c>
      <c r="O93" s="136">
        <v>1</v>
      </c>
      <c r="P93" s="136">
        <v>90</v>
      </c>
      <c r="Q93" s="134" t="s">
        <v>383</v>
      </c>
      <c r="R93" s="134" t="s">
        <v>1288</v>
      </c>
      <c r="S93" s="136" t="s">
        <v>35</v>
      </c>
      <c r="T93" s="136">
        <v>0</v>
      </c>
      <c r="U93" s="136">
        <v>1</v>
      </c>
      <c r="V93" s="136">
        <v>1</v>
      </c>
      <c r="W93" s="136">
        <v>1</v>
      </c>
      <c r="X93" s="151">
        <v>1</v>
      </c>
      <c r="Y93" s="142">
        <v>4080000</v>
      </c>
      <c r="Z93" s="142">
        <v>0</v>
      </c>
      <c r="AA93" s="142">
        <v>0</v>
      </c>
      <c r="AB93" s="142">
        <v>0</v>
      </c>
      <c r="AC93" s="142">
        <v>0</v>
      </c>
      <c r="AD93" s="142">
        <v>0</v>
      </c>
      <c r="AE93" s="142">
        <f t="shared" si="14"/>
        <v>4080000</v>
      </c>
      <c r="AF93" s="142">
        <v>21240000</v>
      </c>
      <c r="AG93" s="142">
        <v>0</v>
      </c>
      <c r="AH93" s="142">
        <v>0</v>
      </c>
      <c r="AI93" s="142">
        <v>0</v>
      </c>
      <c r="AJ93" s="142">
        <v>0</v>
      </c>
      <c r="AK93" s="142">
        <v>0</v>
      </c>
      <c r="AL93" s="142">
        <f t="shared" si="15"/>
        <v>21240000</v>
      </c>
      <c r="AM93" s="142">
        <v>21240000</v>
      </c>
      <c r="AN93" s="142">
        <v>0</v>
      </c>
      <c r="AO93" s="142">
        <v>0</v>
      </c>
      <c r="AP93" s="142">
        <v>0</v>
      </c>
      <c r="AQ93" s="142">
        <v>0</v>
      </c>
      <c r="AR93" s="142">
        <v>0</v>
      </c>
      <c r="AS93" s="142">
        <f t="shared" si="12"/>
        <v>21240000</v>
      </c>
      <c r="AT93" s="142">
        <v>21240000</v>
      </c>
      <c r="AU93" s="142">
        <v>0</v>
      </c>
      <c r="AV93" s="142">
        <v>0</v>
      </c>
      <c r="AW93" s="142">
        <v>0</v>
      </c>
      <c r="AX93" s="142">
        <v>0</v>
      </c>
      <c r="AY93" s="142">
        <v>0</v>
      </c>
      <c r="AZ93" s="142">
        <f t="shared" si="13"/>
        <v>21240000</v>
      </c>
      <c r="BA93" s="142">
        <f t="shared" si="16"/>
        <v>67800000</v>
      </c>
      <c r="BB93" s="172"/>
    </row>
    <row r="94" spans="1:54" s="143" customFormat="1" ht="154.5" thickTop="1" thickBot="1" x14ac:dyDescent="0.25">
      <c r="A94" s="134"/>
      <c r="B94" s="135" t="s">
        <v>55</v>
      </c>
      <c r="C94" s="135" t="s">
        <v>610</v>
      </c>
      <c r="D94" s="135" t="s">
        <v>819</v>
      </c>
      <c r="E94" s="135" t="s">
        <v>611</v>
      </c>
      <c r="F94" s="135" t="s">
        <v>1250</v>
      </c>
      <c r="G94" s="135" t="s">
        <v>1251</v>
      </c>
      <c r="H94" s="135" t="s">
        <v>22</v>
      </c>
      <c r="I94" s="136" t="s">
        <v>1252</v>
      </c>
      <c r="J94" s="136" t="s">
        <v>1253</v>
      </c>
      <c r="K94" s="135" t="s">
        <v>151</v>
      </c>
      <c r="L94" s="135" t="s">
        <v>179</v>
      </c>
      <c r="M94" s="135" t="s">
        <v>376</v>
      </c>
      <c r="N94" s="135" t="s">
        <v>289</v>
      </c>
      <c r="O94" s="136">
        <v>4</v>
      </c>
      <c r="P94" s="136">
        <v>91</v>
      </c>
      <c r="Q94" s="134" t="s">
        <v>383</v>
      </c>
      <c r="R94" s="134" t="s">
        <v>1288</v>
      </c>
      <c r="S94" s="136" t="s">
        <v>36</v>
      </c>
      <c r="T94" s="136">
        <v>1</v>
      </c>
      <c r="U94" s="136">
        <v>1</v>
      </c>
      <c r="V94" s="136">
        <v>1</v>
      </c>
      <c r="W94" s="136">
        <v>1</v>
      </c>
      <c r="X94" s="151">
        <f>SUBTOTAL(9,T94:W94)</f>
        <v>4</v>
      </c>
      <c r="Y94" s="142">
        <v>4080000</v>
      </c>
      <c r="Z94" s="142">
        <v>0</v>
      </c>
      <c r="AA94" s="142">
        <v>0</v>
      </c>
      <c r="AB94" s="142">
        <v>0</v>
      </c>
      <c r="AC94" s="142">
        <v>0</v>
      </c>
      <c r="AD94" s="142">
        <v>0</v>
      </c>
      <c r="AE94" s="142">
        <f t="shared" si="14"/>
        <v>4080000</v>
      </c>
      <c r="AF94" s="142">
        <v>21240000</v>
      </c>
      <c r="AG94" s="142">
        <v>0</v>
      </c>
      <c r="AH94" s="142">
        <v>0</v>
      </c>
      <c r="AI94" s="142">
        <v>0</v>
      </c>
      <c r="AJ94" s="142">
        <v>0</v>
      </c>
      <c r="AK94" s="142">
        <v>0</v>
      </c>
      <c r="AL94" s="142">
        <f t="shared" si="15"/>
        <v>21240000</v>
      </c>
      <c r="AM94" s="142">
        <v>21240000</v>
      </c>
      <c r="AN94" s="142">
        <v>0</v>
      </c>
      <c r="AO94" s="142">
        <v>0</v>
      </c>
      <c r="AP94" s="142">
        <v>0</v>
      </c>
      <c r="AQ94" s="142">
        <v>0</v>
      </c>
      <c r="AR94" s="142">
        <v>0</v>
      </c>
      <c r="AS94" s="142">
        <f t="shared" si="12"/>
        <v>21240000</v>
      </c>
      <c r="AT94" s="142">
        <v>21240000</v>
      </c>
      <c r="AU94" s="142">
        <v>0</v>
      </c>
      <c r="AV94" s="142">
        <v>0</v>
      </c>
      <c r="AW94" s="142">
        <v>0</v>
      </c>
      <c r="AX94" s="142">
        <v>0</v>
      </c>
      <c r="AY94" s="142">
        <v>0</v>
      </c>
      <c r="AZ94" s="142">
        <f t="shared" si="13"/>
        <v>21240000</v>
      </c>
      <c r="BA94" s="142">
        <f t="shared" si="16"/>
        <v>67800000</v>
      </c>
      <c r="BB94" s="172"/>
    </row>
    <row r="95" spans="1:54" s="143" customFormat="1" ht="154.5" thickTop="1" thickBot="1" x14ac:dyDescent="0.25">
      <c r="A95" s="134"/>
      <c r="B95" s="135" t="s">
        <v>55</v>
      </c>
      <c r="C95" s="135" t="s">
        <v>610</v>
      </c>
      <c r="D95" s="135" t="s">
        <v>819</v>
      </c>
      <c r="E95" s="135" t="s">
        <v>611</v>
      </c>
      <c r="F95" s="135" t="s">
        <v>1228</v>
      </c>
      <c r="G95" s="135" t="s">
        <v>1226</v>
      </c>
      <c r="H95" s="135" t="s">
        <v>7</v>
      </c>
      <c r="I95" s="136" t="s">
        <v>1229</v>
      </c>
      <c r="J95" s="136" t="s">
        <v>1230</v>
      </c>
      <c r="K95" s="135" t="s">
        <v>151</v>
      </c>
      <c r="L95" s="135" t="s">
        <v>180</v>
      </c>
      <c r="M95" s="135" t="s">
        <v>376</v>
      </c>
      <c r="N95" s="135" t="s">
        <v>290</v>
      </c>
      <c r="O95" s="136">
        <v>4</v>
      </c>
      <c r="P95" s="136">
        <v>92</v>
      </c>
      <c r="Q95" s="134" t="s">
        <v>383</v>
      </c>
      <c r="R95" s="134" t="s">
        <v>1288</v>
      </c>
      <c r="S95" s="136" t="s">
        <v>35</v>
      </c>
      <c r="T95" s="136">
        <v>1</v>
      </c>
      <c r="U95" s="136">
        <v>1</v>
      </c>
      <c r="V95" s="136">
        <v>1</v>
      </c>
      <c r="W95" s="136">
        <v>1</v>
      </c>
      <c r="X95" s="151">
        <f>SUM(T95:W95)</f>
        <v>4</v>
      </c>
      <c r="Y95" s="142">
        <v>15328000</v>
      </c>
      <c r="Z95" s="142">
        <v>0</v>
      </c>
      <c r="AA95" s="142">
        <v>0</v>
      </c>
      <c r="AB95" s="142">
        <v>0</v>
      </c>
      <c r="AC95" s="142">
        <v>0</v>
      </c>
      <c r="AD95" s="142">
        <v>0</v>
      </c>
      <c r="AE95" s="142">
        <f t="shared" si="14"/>
        <v>15328000</v>
      </c>
      <c r="AF95" s="142">
        <v>79650000</v>
      </c>
      <c r="AG95" s="142">
        <v>0</v>
      </c>
      <c r="AH95" s="142">
        <v>0</v>
      </c>
      <c r="AI95" s="142">
        <v>0</v>
      </c>
      <c r="AJ95" s="142">
        <v>0</v>
      </c>
      <c r="AK95" s="142">
        <v>0</v>
      </c>
      <c r="AL95" s="142">
        <f t="shared" si="15"/>
        <v>79650000</v>
      </c>
      <c r="AM95" s="142">
        <v>79650000</v>
      </c>
      <c r="AN95" s="142">
        <v>0</v>
      </c>
      <c r="AO95" s="142">
        <v>0</v>
      </c>
      <c r="AP95" s="142">
        <v>0</v>
      </c>
      <c r="AQ95" s="142">
        <v>0</v>
      </c>
      <c r="AR95" s="142">
        <v>0</v>
      </c>
      <c r="AS95" s="142">
        <f t="shared" si="12"/>
        <v>79650000</v>
      </c>
      <c r="AT95" s="142">
        <v>79650000</v>
      </c>
      <c r="AU95" s="142">
        <v>0</v>
      </c>
      <c r="AV95" s="142">
        <v>0</v>
      </c>
      <c r="AW95" s="142">
        <v>0</v>
      </c>
      <c r="AX95" s="142">
        <v>0</v>
      </c>
      <c r="AY95" s="142">
        <v>0</v>
      </c>
      <c r="AZ95" s="142">
        <f t="shared" si="13"/>
        <v>79650000</v>
      </c>
      <c r="BA95" s="142">
        <f t="shared" si="16"/>
        <v>254278000</v>
      </c>
      <c r="BB95" s="172"/>
    </row>
    <row r="96" spans="1:54" s="143" customFormat="1" ht="154.5" thickTop="1" thickBot="1" x14ac:dyDescent="0.25">
      <c r="A96" s="134"/>
      <c r="B96" s="135" t="s">
        <v>55</v>
      </c>
      <c r="C96" s="135" t="s">
        <v>610</v>
      </c>
      <c r="D96" s="135" t="s">
        <v>819</v>
      </c>
      <c r="E96" s="135" t="s">
        <v>611</v>
      </c>
      <c r="F96" s="135" t="s">
        <v>1228</v>
      </c>
      <c r="G96" s="135" t="s">
        <v>1226</v>
      </c>
      <c r="H96" s="135" t="s">
        <v>7</v>
      </c>
      <c r="I96" s="136" t="s">
        <v>1229</v>
      </c>
      <c r="J96" s="136" t="s">
        <v>1230</v>
      </c>
      <c r="K96" s="135" t="s">
        <v>151</v>
      </c>
      <c r="L96" s="135" t="s">
        <v>181</v>
      </c>
      <c r="M96" s="135" t="s">
        <v>380</v>
      </c>
      <c r="N96" s="135" t="s">
        <v>291</v>
      </c>
      <c r="O96" s="136">
        <v>1</v>
      </c>
      <c r="P96" s="136">
        <v>93</v>
      </c>
      <c r="Q96" s="134" t="s">
        <v>383</v>
      </c>
      <c r="R96" s="134" t="s">
        <v>1288</v>
      </c>
      <c r="S96" s="136" t="s">
        <v>35</v>
      </c>
      <c r="T96" s="136">
        <v>0</v>
      </c>
      <c r="U96" s="136">
        <v>1</v>
      </c>
      <c r="V96" s="136">
        <v>1</v>
      </c>
      <c r="W96" s="136">
        <v>1</v>
      </c>
      <c r="X96" s="151">
        <v>1</v>
      </c>
      <c r="Y96" s="142">
        <v>1020000</v>
      </c>
      <c r="Z96" s="142">
        <v>0</v>
      </c>
      <c r="AA96" s="142">
        <v>0</v>
      </c>
      <c r="AB96" s="142">
        <v>0</v>
      </c>
      <c r="AC96" s="142">
        <v>0</v>
      </c>
      <c r="AD96" s="142">
        <v>0</v>
      </c>
      <c r="AE96" s="142">
        <f t="shared" si="14"/>
        <v>1020000</v>
      </c>
      <c r="AF96" s="142">
        <v>5310000</v>
      </c>
      <c r="AG96" s="142">
        <v>0</v>
      </c>
      <c r="AH96" s="142">
        <v>0</v>
      </c>
      <c r="AI96" s="142">
        <v>0</v>
      </c>
      <c r="AJ96" s="142">
        <v>0</v>
      </c>
      <c r="AK96" s="142">
        <v>0</v>
      </c>
      <c r="AL96" s="142">
        <f t="shared" si="15"/>
        <v>5310000</v>
      </c>
      <c r="AM96" s="142">
        <v>5310000</v>
      </c>
      <c r="AN96" s="142">
        <v>0</v>
      </c>
      <c r="AO96" s="142">
        <v>0</v>
      </c>
      <c r="AP96" s="142">
        <v>0</v>
      </c>
      <c r="AQ96" s="142">
        <v>0</v>
      </c>
      <c r="AR96" s="142">
        <v>0</v>
      </c>
      <c r="AS96" s="142">
        <f t="shared" si="12"/>
        <v>5310000</v>
      </c>
      <c r="AT96" s="142">
        <v>5310000</v>
      </c>
      <c r="AU96" s="142">
        <v>0</v>
      </c>
      <c r="AV96" s="142">
        <v>0</v>
      </c>
      <c r="AW96" s="142">
        <v>0</v>
      </c>
      <c r="AX96" s="142">
        <v>0</v>
      </c>
      <c r="AY96" s="142">
        <v>0</v>
      </c>
      <c r="AZ96" s="142">
        <f t="shared" si="13"/>
        <v>5310000</v>
      </c>
      <c r="BA96" s="142">
        <f t="shared" si="16"/>
        <v>16950000</v>
      </c>
      <c r="BB96" s="172"/>
    </row>
    <row r="97" spans="1:54" s="143" customFormat="1" ht="154.5" thickTop="1" thickBot="1" x14ac:dyDescent="0.25">
      <c r="A97" s="134"/>
      <c r="B97" s="135" t="s">
        <v>55</v>
      </c>
      <c r="C97" s="135" t="s">
        <v>610</v>
      </c>
      <c r="D97" s="135" t="s">
        <v>819</v>
      </c>
      <c r="E97" s="135" t="s">
        <v>611</v>
      </c>
      <c r="F97" s="135" t="s">
        <v>1254</v>
      </c>
      <c r="G97" s="135" t="s">
        <v>1224</v>
      </c>
      <c r="H97" s="135" t="s">
        <v>22</v>
      </c>
      <c r="I97" s="136">
        <v>0</v>
      </c>
      <c r="J97" s="136">
        <v>0</v>
      </c>
      <c r="K97" s="135" t="s">
        <v>151</v>
      </c>
      <c r="L97" s="135" t="s">
        <v>182</v>
      </c>
      <c r="M97" s="135" t="s">
        <v>376</v>
      </c>
      <c r="N97" s="135" t="s">
        <v>28</v>
      </c>
      <c r="O97" s="136">
        <v>4</v>
      </c>
      <c r="P97" s="136">
        <v>94</v>
      </c>
      <c r="Q97" s="134" t="s">
        <v>383</v>
      </c>
      <c r="R97" s="134" t="s">
        <v>1288</v>
      </c>
      <c r="S97" s="136" t="s">
        <v>36</v>
      </c>
      <c r="T97" s="136">
        <v>0</v>
      </c>
      <c r="U97" s="136">
        <v>2</v>
      </c>
      <c r="V97" s="136">
        <v>1</v>
      </c>
      <c r="W97" s="136">
        <v>1</v>
      </c>
      <c r="X97" s="151">
        <f>SUM(T97:W97)</f>
        <v>4</v>
      </c>
      <c r="Y97" s="142">
        <v>6130000</v>
      </c>
      <c r="Z97" s="142">
        <v>0</v>
      </c>
      <c r="AA97" s="142">
        <v>0</v>
      </c>
      <c r="AB97" s="142">
        <v>0</v>
      </c>
      <c r="AC97" s="142">
        <v>0</v>
      </c>
      <c r="AD97" s="142">
        <v>0</v>
      </c>
      <c r="AE97" s="142">
        <f t="shared" si="14"/>
        <v>6130000</v>
      </c>
      <c r="AF97" s="142">
        <v>31860000</v>
      </c>
      <c r="AG97" s="142">
        <v>0</v>
      </c>
      <c r="AH97" s="142">
        <v>0</v>
      </c>
      <c r="AI97" s="142">
        <v>0</v>
      </c>
      <c r="AJ97" s="142">
        <v>0</v>
      </c>
      <c r="AK97" s="142">
        <v>0</v>
      </c>
      <c r="AL97" s="142">
        <f t="shared" si="15"/>
        <v>31860000</v>
      </c>
      <c r="AM97" s="142">
        <v>31860000</v>
      </c>
      <c r="AN97" s="142">
        <v>0</v>
      </c>
      <c r="AO97" s="142">
        <v>0</v>
      </c>
      <c r="AP97" s="142">
        <v>0</v>
      </c>
      <c r="AQ97" s="142">
        <v>0</v>
      </c>
      <c r="AR97" s="142">
        <v>0</v>
      </c>
      <c r="AS97" s="142">
        <f t="shared" si="12"/>
        <v>31860000</v>
      </c>
      <c r="AT97" s="142">
        <v>31860000</v>
      </c>
      <c r="AU97" s="142">
        <v>0</v>
      </c>
      <c r="AV97" s="142">
        <v>0</v>
      </c>
      <c r="AW97" s="142">
        <v>0</v>
      </c>
      <c r="AX97" s="142">
        <v>0</v>
      </c>
      <c r="AY97" s="142">
        <v>0</v>
      </c>
      <c r="AZ97" s="142">
        <f t="shared" si="13"/>
        <v>31860000</v>
      </c>
      <c r="BA97" s="142">
        <f t="shared" si="16"/>
        <v>101710000</v>
      </c>
      <c r="BB97" s="172"/>
    </row>
    <row r="98" spans="1:54" s="143" customFormat="1" ht="154.5" thickTop="1" thickBot="1" x14ac:dyDescent="0.25">
      <c r="A98" s="134"/>
      <c r="B98" s="135" t="s">
        <v>55</v>
      </c>
      <c r="C98" s="135" t="s">
        <v>610</v>
      </c>
      <c r="D98" s="135" t="s">
        <v>819</v>
      </c>
      <c r="E98" s="135" t="s">
        <v>611</v>
      </c>
      <c r="F98" s="135" t="s">
        <v>1264</v>
      </c>
      <c r="G98" s="135" t="s">
        <v>1256</v>
      </c>
      <c r="H98" s="135" t="s">
        <v>22</v>
      </c>
      <c r="I98" s="136" t="s">
        <v>1255</v>
      </c>
      <c r="J98" s="136" t="s">
        <v>1257</v>
      </c>
      <c r="K98" s="135" t="s">
        <v>151</v>
      </c>
      <c r="L98" s="135" t="s">
        <v>183</v>
      </c>
      <c r="M98" s="135" t="s">
        <v>376</v>
      </c>
      <c r="N98" s="135" t="s">
        <v>292</v>
      </c>
      <c r="O98" s="136">
        <v>4</v>
      </c>
      <c r="P98" s="136">
        <v>95</v>
      </c>
      <c r="Q98" s="134" t="s">
        <v>383</v>
      </c>
      <c r="R98" s="134" t="s">
        <v>1288</v>
      </c>
      <c r="S98" s="136" t="s">
        <v>35</v>
      </c>
      <c r="T98" s="136">
        <v>1</v>
      </c>
      <c r="U98" s="136">
        <v>1</v>
      </c>
      <c r="V98" s="136">
        <v>1</v>
      </c>
      <c r="W98" s="136">
        <v>1</v>
      </c>
      <c r="X98" s="151">
        <f>SUM(T98:W98)</f>
        <v>4</v>
      </c>
      <c r="Y98" s="142">
        <v>6130000</v>
      </c>
      <c r="Z98" s="142">
        <v>0</v>
      </c>
      <c r="AA98" s="142">
        <v>0</v>
      </c>
      <c r="AB98" s="142">
        <v>0</v>
      </c>
      <c r="AC98" s="142">
        <v>0</v>
      </c>
      <c r="AD98" s="142">
        <v>0</v>
      </c>
      <c r="AE98" s="142">
        <f t="shared" si="14"/>
        <v>6130000</v>
      </c>
      <c r="AF98" s="142">
        <v>31860000</v>
      </c>
      <c r="AG98" s="142">
        <v>0</v>
      </c>
      <c r="AH98" s="142">
        <v>0</v>
      </c>
      <c r="AI98" s="142">
        <v>0</v>
      </c>
      <c r="AJ98" s="142">
        <v>0</v>
      </c>
      <c r="AK98" s="142">
        <v>0</v>
      </c>
      <c r="AL98" s="142">
        <f t="shared" si="15"/>
        <v>31860000</v>
      </c>
      <c r="AM98" s="142">
        <v>31860000</v>
      </c>
      <c r="AN98" s="142">
        <v>0</v>
      </c>
      <c r="AO98" s="142">
        <v>0</v>
      </c>
      <c r="AP98" s="142">
        <v>0</v>
      </c>
      <c r="AQ98" s="142">
        <v>0</v>
      </c>
      <c r="AR98" s="142">
        <v>0</v>
      </c>
      <c r="AS98" s="142">
        <f t="shared" si="12"/>
        <v>31860000</v>
      </c>
      <c r="AT98" s="142">
        <v>31860000</v>
      </c>
      <c r="AU98" s="142">
        <v>0</v>
      </c>
      <c r="AV98" s="142">
        <v>0</v>
      </c>
      <c r="AW98" s="142">
        <v>0</v>
      </c>
      <c r="AX98" s="142">
        <v>0</v>
      </c>
      <c r="AY98" s="142">
        <v>0</v>
      </c>
      <c r="AZ98" s="142">
        <f t="shared" si="13"/>
        <v>31860000</v>
      </c>
      <c r="BA98" s="142">
        <f t="shared" si="16"/>
        <v>101710000</v>
      </c>
      <c r="BB98" s="172"/>
    </row>
    <row r="99" spans="1:54" s="143" customFormat="1" ht="154.5" thickTop="1" thickBot="1" x14ac:dyDescent="0.25">
      <c r="A99" s="134"/>
      <c r="B99" s="135" t="s">
        <v>55</v>
      </c>
      <c r="C99" s="135" t="s">
        <v>610</v>
      </c>
      <c r="D99" s="135" t="s">
        <v>819</v>
      </c>
      <c r="E99" s="135" t="s">
        <v>611</v>
      </c>
      <c r="F99" s="135" t="s">
        <v>1225</v>
      </c>
      <c r="G99" s="135" t="s">
        <v>1226</v>
      </c>
      <c r="H99" s="135" t="s">
        <v>22</v>
      </c>
      <c r="I99" s="136" t="s">
        <v>1227</v>
      </c>
      <c r="J99" s="136" t="s">
        <v>1218</v>
      </c>
      <c r="K99" s="135" t="s">
        <v>151</v>
      </c>
      <c r="L99" s="135" t="s">
        <v>184</v>
      </c>
      <c r="M99" s="135" t="s">
        <v>376</v>
      </c>
      <c r="N99" s="135" t="s">
        <v>292</v>
      </c>
      <c r="O99" s="136">
        <v>4</v>
      </c>
      <c r="P99" s="136">
        <v>96</v>
      </c>
      <c r="Q99" s="134" t="s">
        <v>383</v>
      </c>
      <c r="R99" s="134" t="s">
        <v>1288</v>
      </c>
      <c r="S99" s="136" t="s">
        <v>35</v>
      </c>
      <c r="T99" s="136">
        <v>1</v>
      </c>
      <c r="U99" s="136">
        <v>1</v>
      </c>
      <c r="V99" s="136">
        <v>1</v>
      </c>
      <c r="W99" s="136">
        <v>1</v>
      </c>
      <c r="X99" s="151">
        <f>SUM(T99:W99)</f>
        <v>4</v>
      </c>
      <c r="Y99" s="142">
        <v>3065000</v>
      </c>
      <c r="Z99" s="142">
        <v>0</v>
      </c>
      <c r="AA99" s="142">
        <v>0</v>
      </c>
      <c r="AB99" s="142">
        <v>0</v>
      </c>
      <c r="AC99" s="142">
        <v>0</v>
      </c>
      <c r="AD99" s="142">
        <v>0</v>
      </c>
      <c r="AE99" s="142">
        <f t="shared" si="14"/>
        <v>3065000</v>
      </c>
      <c r="AF99" s="142">
        <v>15930000</v>
      </c>
      <c r="AG99" s="142">
        <v>0</v>
      </c>
      <c r="AH99" s="142">
        <v>0</v>
      </c>
      <c r="AI99" s="142">
        <v>0</v>
      </c>
      <c r="AJ99" s="142">
        <v>0</v>
      </c>
      <c r="AK99" s="142">
        <v>0</v>
      </c>
      <c r="AL99" s="142">
        <f t="shared" si="15"/>
        <v>15930000</v>
      </c>
      <c r="AM99" s="142">
        <v>15930000</v>
      </c>
      <c r="AN99" s="142">
        <v>0</v>
      </c>
      <c r="AO99" s="142">
        <v>0</v>
      </c>
      <c r="AP99" s="142">
        <v>0</v>
      </c>
      <c r="AQ99" s="142">
        <v>0</v>
      </c>
      <c r="AR99" s="142">
        <v>0</v>
      </c>
      <c r="AS99" s="142">
        <f t="shared" si="12"/>
        <v>15930000</v>
      </c>
      <c r="AT99" s="142">
        <v>15930000</v>
      </c>
      <c r="AU99" s="142">
        <v>0</v>
      </c>
      <c r="AV99" s="142">
        <v>0</v>
      </c>
      <c r="AW99" s="142">
        <v>0</v>
      </c>
      <c r="AX99" s="142">
        <v>0</v>
      </c>
      <c r="AY99" s="142">
        <v>0</v>
      </c>
      <c r="AZ99" s="142">
        <f t="shared" si="13"/>
        <v>15930000</v>
      </c>
      <c r="BA99" s="142">
        <f t="shared" si="16"/>
        <v>50855000</v>
      </c>
      <c r="BB99" s="172"/>
    </row>
    <row r="100" spans="1:54" s="143" customFormat="1" ht="154.5" thickTop="1" thickBot="1" x14ac:dyDescent="0.25">
      <c r="A100" s="134"/>
      <c r="B100" s="135" t="s">
        <v>55</v>
      </c>
      <c r="C100" s="135" t="s">
        <v>610</v>
      </c>
      <c r="D100" s="135" t="s">
        <v>819</v>
      </c>
      <c r="E100" s="135" t="s">
        <v>611</v>
      </c>
      <c r="F100" s="135" t="s">
        <v>1223</v>
      </c>
      <c r="G100" s="135" t="s">
        <v>1224</v>
      </c>
      <c r="H100" s="135" t="s">
        <v>22</v>
      </c>
      <c r="I100" s="136">
        <v>0</v>
      </c>
      <c r="J100" s="136">
        <v>0</v>
      </c>
      <c r="K100" s="135" t="s">
        <v>151</v>
      </c>
      <c r="L100" s="135" t="s">
        <v>185</v>
      </c>
      <c r="M100" s="135" t="s">
        <v>376</v>
      </c>
      <c r="N100" s="135" t="s">
        <v>292</v>
      </c>
      <c r="O100" s="136">
        <v>1</v>
      </c>
      <c r="P100" s="136">
        <v>97</v>
      </c>
      <c r="Q100" s="134" t="s">
        <v>383</v>
      </c>
      <c r="R100" s="134" t="s">
        <v>1288</v>
      </c>
      <c r="S100" s="136" t="s">
        <v>35</v>
      </c>
      <c r="T100" s="136">
        <v>0</v>
      </c>
      <c r="U100" s="136">
        <v>1</v>
      </c>
      <c r="V100" s="136">
        <v>1</v>
      </c>
      <c r="W100" s="136">
        <v>1</v>
      </c>
      <c r="X100" s="151">
        <v>1</v>
      </c>
      <c r="Y100" s="142">
        <v>1020000</v>
      </c>
      <c r="Z100" s="142">
        <v>0</v>
      </c>
      <c r="AA100" s="142">
        <v>0</v>
      </c>
      <c r="AB100" s="142">
        <v>0</v>
      </c>
      <c r="AC100" s="142">
        <v>0</v>
      </c>
      <c r="AD100" s="142">
        <v>0</v>
      </c>
      <c r="AE100" s="142">
        <f t="shared" si="14"/>
        <v>1020000</v>
      </c>
      <c r="AF100" s="142">
        <v>5310000</v>
      </c>
      <c r="AG100" s="142">
        <v>0</v>
      </c>
      <c r="AH100" s="142">
        <v>0</v>
      </c>
      <c r="AI100" s="142">
        <v>0</v>
      </c>
      <c r="AJ100" s="142">
        <v>0</v>
      </c>
      <c r="AK100" s="142">
        <v>0</v>
      </c>
      <c r="AL100" s="142">
        <f t="shared" si="15"/>
        <v>5310000</v>
      </c>
      <c r="AM100" s="142">
        <v>5310000</v>
      </c>
      <c r="AN100" s="142">
        <v>0</v>
      </c>
      <c r="AO100" s="142">
        <v>0</v>
      </c>
      <c r="AP100" s="142">
        <v>0</v>
      </c>
      <c r="AQ100" s="142">
        <v>0</v>
      </c>
      <c r="AR100" s="142">
        <v>0</v>
      </c>
      <c r="AS100" s="142">
        <f t="shared" si="12"/>
        <v>5310000</v>
      </c>
      <c r="AT100" s="142">
        <v>5310000</v>
      </c>
      <c r="AU100" s="142">
        <v>0</v>
      </c>
      <c r="AV100" s="142">
        <v>0</v>
      </c>
      <c r="AW100" s="142">
        <v>0</v>
      </c>
      <c r="AX100" s="142">
        <v>0</v>
      </c>
      <c r="AY100" s="142">
        <v>0</v>
      </c>
      <c r="AZ100" s="142">
        <f t="shared" si="13"/>
        <v>5310000</v>
      </c>
      <c r="BA100" s="142">
        <f t="shared" si="16"/>
        <v>16950000</v>
      </c>
      <c r="BB100" s="172"/>
    </row>
    <row r="101" spans="1:54" s="143" customFormat="1" ht="154.5" thickTop="1" thickBot="1" x14ac:dyDescent="0.25">
      <c r="A101" s="134"/>
      <c r="B101" s="135" t="s">
        <v>55</v>
      </c>
      <c r="C101" s="135" t="s">
        <v>610</v>
      </c>
      <c r="D101" s="135" t="s">
        <v>819</v>
      </c>
      <c r="E101" s="135" t="s">
        <v>611</v>
      </c>
      <c r="F101" s="135" t="s">
        <v>1222</v>
      </c>
      <c r="G101" s="135" t="s">
        <v>137</v>
      </c>
      <c r="H101" s="135" t="s">
        <v>7</v>
      </c>
      <c r="I101" s="136">
        <v>1</v>
      </c>
      <c r="J101" s="136">
        <v>1</v>
      </c>
      <c r="K101" s="135" t="s">
        <v>151</v>
      </c>
      <c r="L101" s="135" t="s">
        <v>615</v>
      </c>
      <c r="M101" s="135" t="s">
        <v>381</v>
      </c>
      <c r="N101" s="135" t="s">
        <v>293</v>
      </c>
      <c r="O101" s="136">
        <v>1</v>
      </c>
      <c r="P101" s="136">
        <v>98</v>
      </c>
      <c r="Q101" s="134" t="s">
        <v>383</v>
      </c>
      <c r="R101" s="134" t="s">
        <v>1288</v>
      </c>
      <c r="S101" s="136" t="s">
        <v>35</v>
      </c>
      <c r="T101" s="136">
        <v>0</v>
      </c>
      <c r="U101" s="136">
        <v>1</v>
      </c>
      <c r="V101" s="136">
        <v>1</v>
      </c>
      <c r="W101" s="136">
        <v>1</v>
      </c>
      <c r="X101" s="151">
        <v>1</v>
      </c>
      <c r="Y101" s="142">
        <v>6130000</v>
      </c>
      <c r="Z101" s="142">
        <v>0</v>
      </c>
      <c r="AA101" s="142">
        <v>0</v>
      </c>
      <c r="AB101" s="142">
        <v>0</v>
      </c>
      <c r="AC101" s="142">
        <v>0</v>
      </c>
      <c r="AD101" s="142">
        <v>0</v>
      </c>
      <c r="AE101" s="142">
        <f t="shared" si="14"/>
        <v>6130000</v>
      </c>
      <c r="AF101" s="142">
        <v>31860000</v>
      </c>
      <c r="AG101" s="142">
        <v>0</v>
      </c>
      <c r="AH101" s="142">
        <v>0</v>
      </c>
      <c r="AI101" s="142">
        <v>0</v>
      </c>
      <c r="AJ101" s="142">
        <v>0</v>
      </c>
      <c r="AK101" s="142">
        <v>0</v>
      </c>
      <c r="AL101" s="142">
        <f t="shared" si="15"/>
        <v>31860000</v>
      </c>
      <c r="AM101" s="142">
        <v>31860000</v>
      </c>
      <c r="AN101" s="142">
        <v>0</v>
      </c>
      <c r="AO101" s="142">
        <v>0</v>
      </c>
      <c r="AP101" s="142">
        <v>0</v>
      </c>
      <c r="AQ101" s="142">
        <v>0</v>
      </c>
      <c r="AR101" s="142">
        <v>0</v>
      </c>
      <c r="AS101" s="142">
        <f t="shared" si="12"/>
        <v>31860000</v>
      </c>
      <c r="AT101" s="142">
        <v>31860000</v>
      </c>
      <c r="AU101" s="142">
        <v>0</v>
      </c>
      <c r="AV101" s="142">
        <v>0</v>
      </c>
      <c r="AW101" s="142">
        <v>0</v>
      </c>
      <c r="AX101" s="142">
        <v>0</v>
      </c>
      <c r="AY101" s="142">
        <v>0</v>
      </c>
      <c r="AZ101" s="142">
        <f t="shared" si="13"/>
        <v>31860000</v>
      </c>
      <c r="BA101" s="142">
        <f t="shared" si="16"/>
        <v>101710000</v>
      </c>
      <c r="BB101" s="172"/>
    </row>
    <row r="102" spans="1:54" s="143" customFormat="1" ht="154.5" thickTop="1" thickBot="1" x14ac:dyDescent="0.25">
      <c r="A102" s="134"/>
      <c r="B102" s="135" t="s">
        <v>55</v>
      </c>
      <c r="C102" s="135" t="s">
        <v>610</v>
      </c>
      <c r="D102" s="135" t="s">
        <v>819</v>
      </c>
      <c r="E102" s="135" t="s">
        <v>611</v>
      </c>
      <c r="F102" s="135" t="s">
        <v>1215</v>
      </c>
      <c r="G102" s="135" t="s">
        <v>1216</v>
      </c>
      <c r="H102" s="135" t="s">
        <v>22</v>
      </c>
      <c r="I102" s="136" t="s">
        <v>1217</v>
      </c>
      <c r="J102" s="136" t="s">
        <v>1218</v>
      </c>
      <c r="K102" s="135" t="s">
        <v>151</v>
      </c>
      <c r="L102" s="135" t="s">
        <v>1148</v>
      </c>
      <c r="M102" s="135" t="s">
        <v>380</v>
      </c>
      <c r="N102" s="135" t="s">
        <v>294</v>
      </c>
      <c r="O102" s="136">
        <v>1</v>
      </c>
      <c r="P102" s="136">
        <v>99</v>
      </c>
      <c r="Q102" s="134" t="s">
        <v>383</v>
      </c>
      <c r="R102" s="134" t="s">
        <v>1288</v>
      </c>
      <c r="S102" s="136" t="s">
        <v>35</v>
      </c>
      <c r="T102" s="136">
        <v>0</v>
      </c>
      <c r="U102" s="136">
        <v>1</v>
      </c>
      <c r="V102" s="136">
        <v>1</v>
      </c>
      <c r="W102" s="136">
        <v>1</v>
      </c>
      <c r="X102" s="151">
        <v>1</v>
      </c>
      <c r="Y102" s="142">
        <v>8175000</v>
      </c>
      <c r="Z102" s="142">
        <v>0</v>
      </c>
      <c r="AA102" s="142">
        <v>0</v>
      </c>
      <c r="AB102" s="142">
        <v>0</v>
      </c>
      <c r="AC102" s="142">
        <v>0</v>
      </c>
      <c r="AD102" s="142">
        <v>0</v>
      </c>
      <c r="AE102" s="142">
        <f t="shared" si="14"/>
        <v>8175000</v>
      </c>
      <c r="AF102" s="142">
        <v>42480000</v>
      </c>
      <c r="AG102" s="142">
        <v>0</v>
      </c>
      <c r="AH102" s="142">
        <v>0</v>
      </c>
      <c r="AI102" s="142">
        <v>0</v>
      </c>
      <c r="AJ102" s="142">
        <v>0</v>
      </c>
      <c r="AK102" s="142">
        <v>0</v>
      </c>
      <c r="AL102" s="142">
        <f t="shared" si="15"/>
        <v>42480000</v>
      </c>
      <c r="AM102" s="142">
        <v>42480000</v>
      </c>
      <c r="AN102" s="142">
        <v>0</v>
      </c>
      <c r="AO102" s="142">
        <v>0</v>
      </c>
      <c r="AP102" s="142">
        <v>0</v>
      </c>
      <c r="AQ102" s="142">
        <v>0</v>
      </c>
      <c r="AR102" s="142">
        <v>0</v>
      </c>
      <c r="AS102" s="142">
        <f t="shared" si="12"/>
        <v>42480000</v>
      </c>
      <c r="AT102" s="142">
        <v>42480000</v>
      </c>
      <c r="AU102" s="142">
        <v>0</v>
      </c>
      <c r="AV102" s="142">
        <v>0</v>
      </c>
      <c r="AW102" s="142">
        <v>0</v>
      </c>
      <c r="AX102" s="142">
        <v>0</v>
      </c>
      <c r="AY102" s="142">
        <v>0</v>
      </c>
      <c r="AZ102" s="142">
        <f t="shared" si="13"/>
        <v>42480000</v>
      </c>
      <c r="BA102" s="142">
        <f t="shared" si="16"/>
        <v>135615000</v>
      </c>
      <c r="BB102" s="172"/>
    </row>
    <row r="103" spans="1:54" s="143" customFormat="1" ht="154.5" thickTop="1" thickBot="1" x14ac:dyDescent="0.25">
      <c r="A103" s="134"/>
      <c r="B103" s="135" t="s">
        <v>55</v>
      </c>
      <c r="C103" s="135" t="s">
        <v>610</v>
      </c>
      <c r="D103" s="135" t="s">
        <v>819</v>
      </c>
      <c r="E103" s="135" t="s">
        <v>611</v>
      </c>
      <c r="F103" s="135" t="s">
        <v>1213</v>
      </c>
      <c r="G103" s="135" t="s">
        <v>1214</v>
      </c>
      <c r="H103" s="135" t="s">
        <v>22</v>
      </c>
      <c r="I103" s="156">
        <v>1</v>
      </c>
      <c r="J103" s="156">
        <v>1</v>
      </c>
      <c r="K103" s="135" t="s">
        <v>151</v>
      </c>
      <c r="L103" s="135" t="s">
        <v>186</v>
      </c>
      <c r="M103" s="135" t="s">
        <v>380</v>
      </c>
      <c r="N103" s="135" t="s">
        <v>294</v>
      </c>
      <c r="O103" s="136">
        <v>1</v>
      </c>
      <c r="P103" s="136">
        <v>100</v>
      </c>
      <c r="Q103" s="134" t="s">
        <v>383</v>
      </c>
      <c r="R103" s="134" t="s">
        <v>1288</v>
      </c>
      <c r="S103" s="136" t="s">
        <v>35</v>
      </c>
      <c r="T103" s="136">
        <v>0</v>
      </c>
      <c r="U103" s="136">
        <v>1</v>
      </c>
      <c r="V103" s="136">
        <v>1</v>
      </c>
      <c r="W103" s="136">
        <v>1</v>
      </c>
      <c r="X103" s="151">
        <v>1</v>
      </c>
      <c r="Y103" s="142">
        <v>20340000</v>
      </c>
      <c r="Z103" s="142">
        <v>0</v>
      </c>
      <c r="AA103" s="142">
        <v>0</v>
      </c>
      <c r="AB103" s="142">
        <v>0</v>
      </c>
      <c r="AC103" s="142">
        <v>0</v>
      </c>
      <c r="AD103" s="142">
        <v>0</v>
      </c>
      <c r="AE103" s="142">
        <f t="shared" si="14"/>
        <v>20340000</v>
      </c>
      <c r="AF103" s="142">
        <v>106200000</v>
      </c>
      <c r="AG103" s="142">
        <v>0</v>
      </c>
      <c r="AH103" s="142">
        <v>0</v>
      </c>
      <c r="AI103" s="142">
        <v>0</v>
      </c>
      <c r="AJ103" s="142">
        <v>0</v>
      </c>
      <c r="AK103" s="142">
        <v>0</v>
      </c>
      <c r="AL103" s="142">
        <f t="shared" si="15"/>
        <v>106200000</v>
      </c>
      <c r="AM103" s="142">
        <v>106200000</v>
      </c>
      <c r="AN103" s="142">
        <v>0</v>
      </c>
      <c r="AO103" s="142">
        <v>0</v>
      </c>
      <c r="AP103" s="142">
        <v>0</v>
      </c>
      <c r="AQ103" s="142">
        <v>0</v>
      </c>
      <c r="AR103" s="142">
        <v>0</v>
      </c>
      <c r="AS103" s="142">
        <f t="shared" si="12"/>
        <v>106200000</v>
      </c>
      <c r="AT103" s="142">
        <v>106200000</v>
      </c>
      <c r="AU103" s="142">
        <v>0</v>
      </c>
      <c r="AV103" s="142">
        <v>0</v>
      </c>
      <c r="AW103" s="142">
        <v>0</v>
      </c>
      <c r="AX103" s="142">
        <v>0</v>
      </c>
      <c r="AY103" s="142">
        <v>0</v>
      </c>
      <c r="AZ103" s="142">
        <f t="shared" si="13"/>
        <v>106200000</v>
      </c>
      <c r="BA103" s="142">
        <f t="shared" si="16"/>
        <v>338940000</v>
      </c>
      <c r="BB103" s="172"/>
    </row>
    <row r="104" spans="1:54" s="143" customFormat="1" ht="154.5" thickTop="1" thickBot="1" x14ac:dyDescent="0.25">
      <c r="A104" s="134"/>
      <c r="B104" s="135" t="s">
        <v>55</v>
      </c>
      <c r="C104" s="135" t="s">
        <v>610</v>
      </c>
      <c r="D104" s="135" t="s">
        <v>819</v>
      </c>
      <c r="E104" s="135" t="s">
        <v>611</v>
      </c>
      <c r="F104" s="135" t="s">
        <v>1213</v>
      </c>
      <c r="G104" s="135" t="s">
        <v>1214</v>
      </c>
      <c r="H104" s="135" t="s">
        <v>22</v>
      </c>
      <c r="I104" s="156">
        <v>1</v>
      </c>
      <c r="J104" s="156">
        <v>1</v>
      </c>
      <c r="K104" s="135" t="s">
        <v>151</v>
      </c>
      <c r="L104" s="135" t="s">
        <v>187</v>
      </c>
      <c r="M104" s="135" t="s">
        <v>380</v>
      </c>
      <c r="N104" s="135" t="s">
        <v>294</v>
      </c>
      <c r="O104" s="136">
        <v>1</v>
      </c>
      <c r="P104" s="136">
        <v>101</v>
      </c>
      <c r="Q104" s="134" t="s">
        <v>383</v>
      </c>
      <c r="R104" s="134" t="s">
        <v>1288</v>
      </c>
      <c r="S104" s="136" t="s">
        <v>35</v>
      </c>
      <c r="T104" s="136">
        <v>1</v>
      </c>
      <c r="U104" s="136">
        <v>1</v>
      </c>
      <c r="V104" s="136">
        <v>1</v>
      </c>
      <c r="W104" s="136">
        <v>1</v>
      </c>
      <c r="X104" s="151">
        <v>1</v>
      </c>
      <c r="Y104" s="142">
        <v>20405295</v>
      </c>
      <c r="Z104" s="142">
        <v>0</v>
      </c>
      <c r="AA104" s="142">
        <v>0</v>
      </c>
      <c r="AB104" s="142">
        <v>0</v>
      </c>
      <c r="AC104" s="142">
        <v>0</v>
      </c>
      <c r="AD104" s="142">
        <v>0</v>
      </c>
      <c r="AE104" s="142">
        <f t="shared" si="14"/>
        <v>20405295</v>
      </c>
      <c r="AF104" s="142">
        <v>106200000</v>
      </c>
      <c r="AG104" s="142">
        <v>0</v>
      </c>
      <c r="AH104" s="142">
        <v>0</v>
      </c>
      <c r="AI104" s="142">
        <v>0</v>
      </c>
      <c r="AJ104" s="142">
        <v>0</v>
      </c>
      <c r="AK104" s="142">
        <v>0</v>
      </c>
      <c r="AL104" s="142">
        <f t="shared" si="15"/>
        <v>106200000</v>
      </c>
      <c r="AM104" s="142">
        <v>106200000</v>
      </c>
      <c r="AN104" s="142">
        <v>0</v>
      </c>
      <c r="AO104" s="142">
        <v>0</v>
      </c>
      <c r="AP104" s="142">
        <v>0</v>
      </c>
      <c r="AQ104" s="142">
        <v>0</v>
      </c>
      <c r="AR104" s="142">
        <v>0</v>
      </c>
      <c r="AS104" s="142">
        <f t="shared" si="12"/>
        <v>106200000</v>
      </c>
      <c r="AT104" s="142">
        <v>106200000</v>
      </c>
      <c r="AU104" s="142">
        <v>0</v>
      </c>
      <c r="AV104" s="142">
        <v>0</v>
      </c>
      <c r="AW104" s="142">
        <v>0</v>
      </c>
      <c r="AX104" s="142">
        <v>0</v>
      </c>
      <c r="AY104" s="142">
        <v>0</v>
      </c>
      <c r="AZ104" s="142">
        <f t="shared" si="13"/>
        <v>106200000</v>
      </c>
      <c r="BA104" s="142">
        <f t="shared" si="16"/>
        <v>339005295</v>
      </c>
      <c r="BB104" s="172"/>
    </row>
    <row r="105" spans="1:54" s="143" customFormat="1" ht="52.5" thickTop="1" thickBot="1" x14ac:dyDescent="0.25">
      <c r="A105" s="134"/>
      <c r="B105" s="135" t="s">
        <v>55</v>
      </c>
      <c r="C105" s="135" t="s">
        <v>616</v>
      </c>
      <c r="D105" s="135" t="s">
        <v>617</v>
      </c>
      <c r="E105" s="135" t="s">
        <v>618</v>
      </c>
      <c r="F105" s="135" t="s">
        <v>1149</v>
      </c>
      <c r="G105" s="135" t="s">
        <v>1150</v>
      </c>
      <c r="H105" s="135" t="s">
        <v>7</v>
      </c>
      <c r="I105" s="136">
        <v>1</v>
      </c>
      <c r="J105" s="136">
        <v>1</v>
      </c>
      <c r="K105" s="135" t="s">
        <v>152</v>
      </c>
      <c r="L105" s="183" t="s">
        <v>188</v>
      </c>
      <c r="M105" s="135" t="s">
        <v>26</v>
      </c>
      <c r="N105" s="135" t="s">
        <v>295</v>
      </c>
      <c r="O105" s="136">
        <v>1</v>
      </c>
      <c r="P105" s="136">
        <v>102</v>
      </c>
      <c r="Q105" s="134" t="s">
        <v>141</v>
      </c>
      <c r="R105" s="134" t="s">
        <v>1286</v>
      </c>
      <c r="S105" s="136" t="s">
        <v>35</v>
      </c>
      <c r="T105" s="136">
        <v>0</v>
      </c>
      <c r="U105" s="136">
        <v>1</v>
      </c>
      <c r="V105" s="136">
        <v>1</v>
      </c>
      <c r="W105" s="136">
        <v>1</v>
      </c>
      <c r="X105" s="151">
        <v>1</v>
      </c>
      <c r="Y105" s="142">
        <v>0</v>
      </c>
      <c r="Z105" s="142">
        <v>0</v>
      </c>
      <c r="AA105" s="142">
        <v>0</v>
      </c>
      <c r="AB105" s="142">
        <v>0</v>
      </c>
      <c r="AC105" s="142">
        <v>0</v>
      </c>
      <c r="AD105" s="142">
        <v>0</v>
      </c>
      <c r="AE105" s="142">
        <f t="shared" si="14"/>
        <v>0</v>
      </c>
      <c r="AF105" s="142">
        <v>0</v>
      </c>
      <c r="AG105" s="142">
        <v>0</v>
      </c>
      <c r="AH105" s="142">
        <v>0</v>
      </c>
      <c r="AI105" s="142">
        <v>0</v>
      </c>
      <c r="AJ105" s="142">
        <v>0</v>
      </c>
      <c r="AK105" s="142">
        <v>0</v>
      </c>
      <c r="AL105" s="142">
        <f t="shared" si="15"/>
        <v>0</v>
      </c>
      <c r="AM105" s="142">
        <v>0</v>
      </c>
      <c r="AN105" s="142">
        <v>0</v>
      </c>
      <c r="AO105" s="142">
        <v>0</v>
      </c>
      <c r="AP105" s="142">
        <v>0</v>
      </c>
      <c r="AQ105" s="142">
        <v>0</v>
      </c>
      <c r="AR105" s="142">
        <v>0</v>
      </c>
      <c r="AS105" s="142">
        <f t="shared" si="12"/>
        <v>0</v>
      </c>
      <c r="AT105" s="142">
        <v>0</v>
      </c>
      <c r="AU105" s="142">
        <v>0</v>
      </c>
      <c r="AV105" s="142">
        <v>0</v>
      </c>
      <c r="AW105" s="142">
        <v>0</v>
      </c>
      <c r="AX105" s="142">
        <v>0</v>
      </c>
      <c r="AY105" s="142">
        <v>0</v>
      </c>
      <c r="AZ105" s="142">
        <f t="shared" si="13"/>
        <v>0</v>
      </c>
      <c r="BA105" s="142">
        <f t="shared" si="16"/>
        <v>0</v>
      </c>
      <c r="BB105" s="172"/>
    </row>
    <row r="106" spans="1:54" s="143" customFormat="1" ht="52.5" thickTop="1" thickBot="1" x14ac:dyDescent="0.25">
      <c r="A106" s="134"/>
      <c r="B106" s="135" t="s">
        <v>55</v>
      </c>
      <c r="C106" s="135" t="s">
        <v>616</v>
      </c>
      <c r="D106" s="135" t="s">
        <v>617</v>
      </c>
      <c r="E106" s="135" t="s">
        <v>618</v>
      </c>
      <c r="F106" s="135" t="s">
        <v>1149</v>
      </c>
      <c r="G106" s="135" t="s">
        <v>1150</v>
      </c>
      <c r="H106" s="135" t="s">
        <v>7</v>
      </c>
      <c r="I106" s="136">
        <v>1</v>
      </c>
      <c r="J106" s="136">
        <v>1</v>
      </c>
      <c r="K106" s="135" t="s">
        <v>152</v>
      </c>
      <c r="L106" s="183" t="s">
        <v>189</v>
      </c>
      <c r="M106" s="135" t="s">
        <v>26</v>
      </c>
      <c r="N106" s="135" t="s">
        <v>296</v>
      </c>
      <c r="O106" s="136">
        <v>1</v>
      </c>
      <c r="P106" s="136">
        <v>103</v>
      </c>
      <c r="Q106" s="134" t="s">
        <v>141</v>
      </c>
      <c r="R106" s="134" t="s">
        <v>1286</v>
      </c>
      <c r="S106" s="136" t="s">
        <v>35</v>
      </c>
      <c r="T106" s="136">
        <v>1</v>
      </c>
      <c r="U106" s="136">
        <v>1</v>
      </c>
      <c r="V106" s="136">
        <v>1</v>
      </c>
      <c r="W106" s="136">
        <v>1</v>
      </c>
      <c r="X106" s="151">
        <v>1</v>
      </c>
      <c r="Y106" s="142">
        <v>0</v>
      </c>
      <c r="Z106" s="142">
        <v>0</v>
      </c>
      <c r="AA106" s="142">
        <v>0</v>
      </c>
      <c r="AB106" s="142">
        <v>0</v>
      </c>
      <c r="AC106" s="142">
        <v>0</v>
      </c>
      <c r="AD106" s="142">
        <v>0</v>
      </c>
      <c r="AE106" s="142">
        <f t="shared" si="14"/>
        <v>0</v>
      </c>
      <c r="AF106" s="142">
        <v>0</v>
      </c>
      <c r="AG106" s="142">
        <v>0</v>
      </c>
      <c r="AH106" s="142">
        <v>0</v>
      </c>
      <c r="AI106" s="142">
        <v>0</v>
      </c>
      <c r="AJ106" s="142">
        <v>20000000</v>
      </c>
      <c r="AK106" s="142">
        <v>0</v>
      </c>
      <c r="AL106" s="142">
        <f t="shared" si="15"/>
        <v>20000000</v>
      </c>
      <c r="AM106" s="142">
        <v>0</v>
      </c>
      <c r="AN106" s="142">
        <v>0</v>
      </c>
      <c r="AO106" s="142">
        <v>0</v>
      </c>
      <c r="AP106" s="142">
        <v>0</v>
      </c>
      <c r="AQ106" s="142">
        <v>20000000</v>
      </c>
      <c r="AR106" s="142">
        <v>0</v>
      </c>
      <c r="AS106" s="142">
        <f t="shared" si="12"/>
        <v>20000000</v>
      </c>
      <c r="AT106" s="142">
        <v>0</v>
      </c>
      <c r="AU106" s="142">
        <v>0</v>
      </c>
      <c r="AV106" s="142">
        <v>0</v>
      </c>
      <c r="AW106" s="142">
        <v>0</v>
      </c>
      <c r="AX106" s="142">
        <v>20000000</v>
      </c>
      <c r="AY106" s="142">
        <v>0</v>
      </c>
      <c r="AZ106" s="142">
        <f t="shared" si="13"/>
        <v>20000000</v>
      </c>
      <c r="BA106" s="142">
        <f t="shared" si="16"/>
        <v>60000000</v>
      </c>
      <c r="BB106" s="172"/>
    </row>
    <row r="107" spans="1:54" s="143" customFormat="1" ht="52.5" thickTop="1" thickBot="1" x14ac:dyDescent="0.25">
      <c r="A107" s="134"/>
      <c r="B107" s="135" t="s">
        <v>55</v>
      </c>
      <c r="C107" s="135" t="s">
        <v>616</v>
      </c>
      <c r="D107" s="135" t="s">
        <v>617</v>
      </c>
      <c r="E107" s="135" t="s">
        <v>618</v>
      </c>
      <c r="F107" s="135" t="s">
        <v>1149</v>
      </c>
      <c r="G107" s="135" t="s">
        <v>1150</v>
      </c>
      <c r="H107" s="135" t="s">
        <v>7</v>
      </c>
      <c r="I107" s="136">
        <v>1</v>
      </c>
      <c r="J107" s="136">
        <v>1</v>
      </c>
      <c r="K107" s="135" t="s">
        <v>152</v>
      </c>
      <c r="L107" s="183" t="s">
        <v>190</v>
      </c>
      <c r="M107" s="135" t="s">
        <v>26</v>
      </c>
      <c r="N107" s="135" t="s">
        <v>271</v>
      </c>
      <c r="O107" s="136">
        <v>1</v>
      </c>
      <c r="P107" s="136">
        <v>104</v>
      </c>
      <c r="Q107" s="134" t="s">
        <v>141</v>
      </c>
      <c r="R107" s="134" t="s">
        <v>1286</v>
      </c>
      <c r="S107" s="136" t="s">
        <v>35</v>
      </c>
      <c r="T107" s="136">
        <v>0</v>
      </c>
      <c r="U107" s="136">
        <v>1</v>
      </c>
      <c r="V107" s="136">
        <v>1</v>
      </c>
      <c r="W107" s="136">
        <v>1</v>
      </c>
      <c r="X107" s="151">
        <v>1</v>
      </c>
      <c r="Y107" s="142">
        <v>0</v>
      </c>
      <c r="Z107" s="142">
        <v>0</v>
      </c>
      <c r="AA107" s="142">
        <v>0</v>
      </c>
      <c r="AB107" s="142">
        <v>0</v>
      </c>
      <c r="AC107" s="142">
        <v>0</v>
      </c>
      <c r="AD107" s="142">
        <v>0</v>
      </c>
      <c r="AE107" s="142">
        <f t="shared" si="14"/>
        <v>0</v>
      </c>
      <c r="AF107" s="142">
        <v>0</v>
      </c>
      <c r="AG107" s="142">
        <v>0</v>
      </c>
      <c r="AH107" s="142">
        <v>0</v>
      </c>
      <c r="AI107" s="142">
        <v>0</v>
      </c>
      <c r="AJ107" s="142">
        <v>10000000</v>
      </c>
      <c r="AK107" s="142">
        <v>0</v>
      </c>
      <c r="AL107" s="142">
        <f t="shared" si="15"/>
        <v>10000000</v>
      </c>
      <c r="AM107" s="142">
        <v>0</v>
      </c>
      <c r="AN107" s="142">
        <v>0</v>
      </c>
      <c r="AO107" s="142">
        <v>0</v>
      </c>
      <c r="AP107" s="142">
        <v>0</v>
      </c>
      <c r="AQ107" s="142">
        <v>10000000</v>
      </c>
      <c r="AR107" s="142">
        <v>0</v>
      </c>
      <c r="AS107" s="142">
        <f t="shared" si="12"/>
        <v>10000000</v>
      </c>
      <c r="AT107" s="142">
        <v>0</v>
      </c>
      <c r="AU107" s="142">
        <v>0</v>
      </c>
      <c r="AV107" s="142">
        <v>0</v>
      </c>
      <c r="AW107" s="142">
        <v>0</v>
      </c>
      <c r="AX107" s="142">
        <v>10000000</v>
      </c>
      <c r="AY107" s="142">
        <v>0</v>
      </c>
      <c r="AZ107" s="142">
        <f t="shared" si="13"/>
        <v>10000000</v>
      </c>
      <c r="BA107" s="142">
        <f t="shared" si="16"/>
        <v>30000000</v>
      </c>
      <c r="BB107" s="172"/>
    </row>
    <row r="108" spans="1:54" s="143" customFormat="1" ht="52.5" thickTop="1" thickBot="1" x14ac:dyDescent="0.25">
      <c r="A108" s="134"/>
      <c r="B108" s="135" t="s">
        <v>55</v>
      </c>
      <c r="C108" s="135" t="s">
        <v>616</v>
      </c>
      <c r="D108" s="135" t="s">
        <v>617</v>
      </c>
      <c r="E108" s="135" t="s">
        <v>618</v>
      </c>
      <c r="F108" s="135" t="s">
        <v>1149</v>
      </c>
      <c r="G108" s="135" t="s">
        <v>1150</v>
      </c>
      <c r="H108" s="135" t="s">
        <v>7</v>
      </c>
      <c r="I108" s="136">
        <v>1</v>
      </c>
      <c r="J108" s="136">
        <v>1</v>
      </c>
      <c r="K108" s="135" t="s">
        <v>152</v>
      </c>
      <c r="L108" s="183" t="s">
        <v>619</v>
      </c>
      <c r="M108" s="135" t="s">
        <v>26</v>
      </c>
      <c r="N108" s="135" t="s">
        <v>297</v>
      </c>
      <c r="O108" s="136">
        <v>400</v>
      </c>
      <c r="P108" s="136">
        <v>105</v>
      </c>
      <c r="Q108" s="134" t="s">
        <v>141</v>
      </c>
      <c r="R108" s="134" t="s">
        <v>1286</v>
      </c>
      <c r="S108" s="136" t="s">
        <v>36</v>
      </c>
      <c r="T108" s="136">
        <v>50</v>
      </c>
      <c r="U108" s="136">
        <v>150</v>
      </c>
      <c r="V108" s="136">
        <v>100</v>
      </c>
      <c r="W108" s="136">
        <v>100</v>
      </c>
      <c r="X108" s="151">
        <f>SUBTOTAL(9,T108:W108)</f>
        <v>400</v>
      </c>
      <c r="Y108" s="142">
        <v>0</v>
      </c>
      <c r="Z108" s="142">
        <v>0</v>
      </c>
      <c r="AA108" s="142">
        <v>0</v>
      </c>
      <c r="AB108" s="142">
        <v>0</v>
      </c>
      <c r="AC108" s="142">
        <v>0</v>
      </c>
      <c r="AD108" s="142">
        <v>0</v>
      </c>
      <c r="AE108" s="142">
        <f t="shared" si="14"/>
        <v>0</v>
      </c>
      <c r="AF108" s="142">
        <v>0</v>
      </c>
      <c r="AG108" s="142">
        <v>0</v>
      </c>
      <c r="AH108" s="142">
        <v>0</v>
      </c>
      <c r="AI108" s="142">
        <v>0</v>
      </c>
      <c r="AJ108" s="142">
        <v>20000000</v>
      </c>
      <c r="AK108" s="142">
        <v>0</v>
      </c>
      <c r="AL108" s="142">
        <f t="shared" si="15"/>
        <v>20000000</v>
      </c>
      <c r="AM108" s="142">
        <v>0</v>
      </c>
      <c r="AN108" s="142">
        <v>0</v>
      </c>
      <c r="AO108" s="142">
        <v>0</v>
      </c>
      <c r="AP108" s="142">
        <v>0</v>
      </c>
      <c r="AQ108" s="142">
        <v>20000000</v>
      </c>
      <c r="AR108" s="142">
        <v>0</v>
      </c>
      <c r="AS108" s="142">
        <f t="shared" si="12"/>
        <v>20000000</v>
      </c>
      <c r="AT108" s="142">
        <v>0</v>
      </c>
      <c r="AU108" s="142">
        <v>0</v>
      </c>
      <c r="AV108" s="142">
        <v>0</v>
      </c>
      <c r="AW108" s="142">
        <v>0</v>
      </c>
      <c r="AX108" s="142">
        <v>20000000</v>
      </c>
      <c r="AY108" s="142">
        <v>0</v>
      </c>
      <c r="AZ108" s="142">
        <f t="shared" si="13"/>
        <v>20000000</v>
      </c>
      <c r="BA108" s="142">
        <f t="shared" si="16"/>
        <v>60000000</v>
      </c>
      <c r="BB108" s="172"/>
    </row>
    <row r="109" spans="1:54" s="143" customFormat="1" ht="52.5" thickTop="1" thickBot="1" x14ac:dyDescent="0.25">
      <c r="A109" s="134"/>
      <c r="B109" s="135" t="s">
        <v>55</v>
      </c>
      <c r="C109" s="135" t="s">
        <v>616</v>
      </c>
      <c r="D109" s="135" t="s">
        <v>617</v>
      </c>
      <c r="E109" s="135" t="s">
        <v>618</v>
      </c>
      <c r="F109" s="135" t="s">
        <v>1149</v>
      </c>
      <c r="G109" s="135" t="s">
        <v>1150</v>
      </c>
      <c r="H109" s="135" t="s">
        <v>7</v>
      </c>
      <c r="I109" s="136">
        <v>1</v>
      </c>
      <c r="J109" s="136">
        <v>1</v>
      </c>
      <c r="K109" s="135" t="s">
        <v>152</v>
      </c>
      <c r="L109" s="183" t="s">
        <v>191</v>
      </c>
      <c r="M109" s="135" t="s">
        <v>26</v>
      </c>
      <c r="N109" s="135" t="s">
        <v>298</v>
      </c>
      <c r="O109" s="136">
        <v>40</v>
      </c>
      <c r="P109" s="136">
        <v>106</v>
      </c>
      <c r="Q109" s="134" t="s">
        <v>141</v>
      </c>
      <c r="R109" s="134" t="s">
        <v>1286</v>
      </c>
      <c r="S109" s="136" t="s">
        <v>36</v>
      </c>
      <c r="T109" s="136">
        <v>10</v>
      </c>
      <c r="U109" s="136">
        <v>10</v>
      </c>
      <c r="V109" s="136">
        <v>10</v>
      </c>
      <c r="W109" s="136">
        <v>10</v>
      </c>
      <c r="X109" s="151">
        <f>SUBTOTAL(9,T109:W109)</f>
        <v>40</v>
      </c>
      <c r="Y109" s="142">
        <v>0</v>
      </c>
      <c r="Z109" s="142">
        <f>+'POAI 2020'!B82</f>
        <v>41404112</v>
      </c>
      <c r="AA109" s="142">
        <v>0</v>
      </c>
      <c r="AB109" s="142">
        <v>0</v>
      </c>
      <c r="AC109" s="142">
        <v>0</v>
      </c>
      <c r="AD109" s="142">
        <v>0</v>
      </c>
      <c r="AE109" s="142">
        <f t="shared" si="14"/>
        <v>41404112</v>
      </c>
      <c r="AF109" s="142">
        <v>0</v>
      </c>
      <c r="AG109" s="142">
        <v>0</v>
      </c>
      <c r="AH109" s="142">
        <v>0</v>
      </c>
      <c r="AI109" s="142">
        <v>0</v>
      </c>
      <c r="AJ109" s="142">
        <v>30000000</v>
      </c>
      <c r="AK109" s="142">
        <v>0</v>
      </c>
      <c r="AL109" s="142">
        <f t="shared" si="15"/>
        <v>30000000</v>
      </c>
      <c r="AM109" s="142">
        <v>0</v>
      </c>
      <c r="AN109" s="142">
        <v>0</v>
      </c>
      <c r="AO109" s="142">
        <v>0</v>
      </c>
      <c r="AP109" s="142">
        <v>0</v>
      </c>
      <c r="AQ109" s="142">
        <v>30000000</v>
      </c>
      <c r="AR109" s="142">
        <v>0</v>
      </c>
      <c r="AS109" s="142">
        <f t="shared" si="12"/>
        <v>30000000</v>
      </c>
      <c r="AT109" s="142">
        <v>0</v>
      </c>
      <c r="AU109" s="142">
        <v>0</v>
      </c>
      <c r="AV109" s="142">
        <v>0</v>
      </c>
      <c r="AW109" s="142">
        <v>0</v>
      </c>
      <c r="AX109" s="142">
        <v>30000000</v>
      </c>
      <c r="AY109" s="142">
        <v>0</v>
      </c>
      <c r="AZ109" s="142">
        <f t="shared" si="13"/>
        <v>30000000</v>
      </c>
      <c r="BA109" s="142">
        <f t="shared" si="16"/>
        <v>131404112</v>
      </c>
      <c r="BB109" s="172"/>
    </row>
    <row r="110" spans="1:54" s="143" customFormat="1" ht="52.5" thickTop="1" thickBot="1" x14ac:dyDescent="0.25">
      <c r="A110" s="134"/>
      <c r="B110" s="135" t="s">
        <v>55</v>
      </c>
      <c r="C110" s="135" t="s">
        <v>616</v>
      </c>
      <c r="D110" s="135" t="s">
        <v>617</v>
      </c>
      <c r="E110" s="135" t="s">
        <v>618</v>
      </c>
      <c r="F110" s="135" t="s">
        <v>1149</v>
      </c>
      <c r="G110" s="135" t="s">
        <v>1150</v>
      </c>
      <c r="H110" s="135" t="s">
        <v>7</v>
      </c>
      <c r="I110" s="136">
        <v>1</v>
      </c>
      <c r="J110" s="136">
        <v>1</v>
      </c>
      <c r="K110" s="135" t="s">
        <v>152</v>
      </c>
      <c r="L110" s="183" t="s">
        <v>192</v>
      </c>
      <c r="M110" s="135" t="s">
        <v>26</v>
      </c>
      <c r="N110" s="135" t="s">
        <v>299</v>
      </c>
      <c r="O110" s="136">
        <v>200</v>
      </c>
      <c r="P110" s="136">
        <v>107</v>
      </c>
      <c r="Q110" s="134" t="s">
        <v>141</v>
      </c>
      <c r="R110" s="134" t="s">
        <v>1286</v>
      </c>
      <c r="S110" s="136" t="s">
        <v>36</v>
      </c>
      <c r="T110" s="136">
        <v>0</v>
      </c>
      <c r="U110" s="136">
        <v>60</v>
      </c>
      <c r="V110" s="136">
        <v>60</v>
      </c>
      <c r="W110" s="136">
        <v>80</v>
      </c>
      <c r="X110" s="151">
        <f>SUBTOTAL(9,T110:W110)</f>
        <v>200</v>
      </c>
      <c r="Y110" s="142">
        <v>0</v>
      </c>
      <c r="Z110" s="142">
        <v>0</v>
      </c>
      <c r="AA110" s="142">
        <v>0</v>
      </c>
      <c r="AB110" s="142">
        <v>0</v>
      </c>
      <c r="AC110" s="142">
        <v>0</v>
      </c>
      <c r="AD110" s="142">
        <v>0</v>
      </c>
      <c r="AE110" s="142">
        <f t="shared" si="14"/>
        <v>0</v>
      </c>
      <c r="AF110" s="142">
        <v>0</v>
      </c>
      <c r="AG110" s="142">
        <v>0</v>
      </c>
      <c r="AH110" s="142">
        <v>0</v>
      </c>
      <c r="AI110" s="142">
        <v>0</v>
      </c>
      <c r="AJ110" s="142">
        <v>10000000</v>
      </c>
      <c r="AK110" s="142">
        <v>0</v>
      </c>
      <c r="AL110" s="142">
        <f t="shared" si="15"/>
        <v>10000000</v>
      </c>
      <c r="AM110" s="142">
        <v>0</v>
      </c>
      <c r="AN110" s="142">
        <v>0</v>
      </c>
      <c r="AO110" s="142">
        <v>0</v>
      </c>
      <c r="AP110" s="142">
        <v>0</v>
      </c>
      <c r="AQ110" s="142">
        <v>10000000</v>
      </c>
      <c r="AR110" s="142">
        <v>0</v>
      </c>
      <c r="AS110" s="142">
        <f t="shared" si="12"/>
        <v>10000000</v>
      </c>
      <c r="AT110" s="142">
        <v>0</v>
      </c>
      <c r="AU110" s="142">
        <v>0</v>
      </c>
      <c r="AV110" s="142">
        <v>0</v>
      </c>
      <c r="AW110" s="142">
        <v>0</v>
      </c>
      <c r="AX110" s="142">
        <v>10000000</v>
      </c>
      <c r="AY110" s="142">
        <v>0</v>
      </c>
      <c r="AZ110" s="142">
        <f t="shared" si="13"/>
        <v>10000000</v>
      </c>
      <c r="BA110" s="142">
        <f t="shared" si="16"/>
        <v>30000000</v>
      </c>
      <c r="BB110" s="172"/>
    </row>
    <row r="111" spans="1:54" s="143" customFormat="1" ht="52.5" thickTop="1" thickBot="1" x14ac:dyDescent="0.25">
      <c r="A111" s="134"/>
      <c r="B111" s="135" t="s">
        <v>55</v>
      </c>
      <c r="C111" s="135" t="s">
        <v>616</v>
      </c>
      <c r="D111" s="135" t="s">
        <v>617</v>
      </c>
      <c r="E111" s="135" t="s">
        <v>618</v>
      </c>
      <c r="F111" s="135" t="s">
        <v>1149</v>
      </c>
      <c r="G111" s="135" t="s">
        <v>1150</v>
      </c>
      <c r="H111" s="135" t="s">
        <v>7</v>
      </c>
      <c r="I111" s="136">
        <v>1</v>
      </c>
      <c r="J111" s="136">
        <v>1</v>
      </c>
      <c r="K111" s="135" t="s">
        <v>152</v>
      </c>
      <c r="L111" s="183" t="s">
        <v>193</v>
      </c>
      <c r="M111" s="135" t="s">
        <v>26</v>
      </c>
      <c r="N111" s="135" t="s">
        <v>300</v>
      </c>
      <c r="O111" s="136">
        <v>1</v>
      </c>
      <c r="P111" s="136">
        <v>108</v>
      </c>
      <c r="Q111" s="134" t="s">
        <v>141</v>
      </c>
      <c r="R111" s="134" t="s">
        <v>1286</v>
      </c>
      <c r="S111" s="136" t="s">
        <v>36</v>
      </c>
      <c r="T111" s="136">
        <v>0</v>
      </c>
      <c r="U111" s="136">
        <v>1</v>
      </c>
      <c r="V111" s="136">
        <v>0</v>
      </c>
      <c r="W111" s="136">
        <v>0</v>
      </c>
      <c r="X111" s="151">
        <v>1</v>
      </c>
      <c r="Y111" s="142">
        <v>0</v>
      </c>
      <c r="Z111" s="142">
        <v>0</v>
      </c>
      <c r="AA111" s="142">
        <v>0</v>
      </c>
      <c r="AB111" s="142">
        <v>0</v>
      </c>
      <c r="AC111" s="142">
        <v>0</v>
      </c>
      <c r="AD111" s="142">
        <v>0</v>
      </c>
      <c r="AE111" s="142">
        <f t="shared" si="14"/>
        <v>0</v>
      </c>
      <c r="AF111" s="142">
        <v>0</v>
      </c>
      <c r="AG111" s="142">
        <v>0</v>
      </c>
      <c r="AH111" s="142">
        <v>0</v>
      </c>
      <c r="AI111" s="142">
        <v>0</v>
      </c>
      <c r="AJ111" s="142">
        <v>0</v>
      </c>
      <c r="AK111" s="142">
        <v>0</v>
      </c>
      <c r="AL111" s="142">
        <f t="shared" si="15"/>
        <v>0</v>
      </c>
      <c r="AM111" s="142">
        <v>0</v>
      </c>
      <c r="AN111" s="142">
        <v>0</v>
      </c>
      <c r="AO111" s="142">
        <v>0</v>
      </c>
      <c r="AP111" s="142">
        <v>0</v>
      </c>
      <c r="AQ111" s="142">
        <v>0</v>
      </c>
      <c r="AR111" s="142">
        <v>0</v>
      </c>
      <c r="AS111" s="142">
        <f t="shared" si="12"/>
        <v>0</v>
      </c>
      <c r="AT111" s="142">
        <v>0</v>
      </c>
      <c r="AU111" s="142">
        <v>0</v>
      </c>
      <c r="AV111" s="142">
        <v>0</v>
      </c>
      <c r="AW111" s="142">
        <v>0</v>
      </c>
      <c r="AX111" s="142">
        <v>0</v>
      </c>
      <c r="AY111" s="142">
        <v>0</v>
      </c>
      <c r="AZ111" s="142">
        <f t="shared" si="13"/>
        <v>0</v>
      </c>
      <c r="BA111" s="142">
        <f t="shared" si="16"/>
        <v>0</v>
      </c>
      <c r="BB111" s="172"/>
    </row>
    <row r="112" spans="1:54" s="143" customFormat="1" ht="65.25" thickTop="1" thickBot="1" x14ac:dyDescent="0.25">
      <c r="A112" s="134"/>
      <c r="B112" s="135" t="s">
        <v>55</v>
      </c>
      <c r="C112" s="135" t="s">
        <v>616</v>
      </c>
      <c r="D112" s="135" t="s">
        <v>617</v>
      </c>
      <c r="E112" s="135" t="s">
        <v>618</v>
      </c>
      <c r="F112" s="135" t="s">
        <v>1149</v>
      </c>
      <c r="G112" s="135" t="s">
        <v>1150</v>
      </c>
      <c r="H112" s="135" t="s">
        <v>7</v>
      </c>
      <c r="I112" s="136">
        <v>1</v>
      </c>
      <c r="J112" s="136">
        <v>1</v>
      </c>
      <c r="K112" s="135" t="s">
        <v>152</v>
      </c>
      <c r="L112" s="183" t="s">
        <v>194</v>
      </c>
      <c r="M112" s="135" t="s">
        <v>26</v>
      </c>
      <c r="N112" s="135" t="s">
        <v>301</v>
      </c>
      <c r="O112" s="136">
        <v>200</v>
      </c>
      <c r="P112" s="136">
        <v>109</v>
      </c>
      <c r="Q112" s="134" t="s">
        <v>141</v>
      </c>
      <c r="R112" s="134" t="s">
        <v>1286</v>
      </c>
      <c r="S112" s="136" t="s">
        <v>36</v>
      </c>
      <c r="T112" s="136">
        <v>0</v>
      </c>
      <c r="U112" s="136">
        <v>60</v>
      </c>
      <c r="V112" s="136">
        <v>60</v>
      </c>
      <c r="W112" s="136">
        <v>80</v>
      </c>
      <c r="X112" s="151">
        <f>SUBTOTAL(9,T112:W112)</f>
        <v>200</v>
      </c>
      <c r="Y112" s="142">
        <v>0</v>
      </c>
      <c r="Z112" s="142">
        <v>0</v>
      </c>
      <c r="AA112" s="142">
        <v>0</v>
      </c>
      <c r="AB112" s="142">
        <v>0</v>
      </c>
      <c r="AC112" s="142">
        <v>0</v>
      </c>
      <c r="AD112" s="142">
        <v>0</v>
      </c>
      <c r="AE112" s="142">
        <f t="shared" si="14"/>
        <v>0</v>
      </c>
      <c r="AF112" s="142">
        <v>0</v>
      </c>
      <c r="AG112" s="142">
        <v>0</v>
      </c>
      <c r="AH112" s="142">
        <v>0</v>
      </c>
      <c r="AI112" s="142">
        <v>0</v>
      </c>
      <c r="AJ112" s="142">
        <v>10000000</v>
      </c>
      <c r="AK112" s="142">
        <v>0</v>
      </c>
      <c r="AL112" s="142">
        <f t="shared" si="15"/>
        <v>10000000</v>
      </c>
      <c r="AM112" s="142">
        <v>0</v>
      </c>
      <c r="AN112" s="142">
        <v>0</v>
      </c>
      <c r="AO112" s="142">
        <v>0</v>
      </c>
      <c r="AP112" s="142">
        <v>0</v>
      </c>
      <c r="AQ112" s="142">
        <v>10000000</v>
      </c>
      <c r="AR112" s="142">
        <v>0</v>
      </c>
      <c r="AS112" s="142">
        <f t="shared" si="12"/>
        <v>10000000</v>
      </c>
      <c r="AT112" s="142">
        <v>0</v>
      </c>
      <c r="AU112" s="142">
        <v>0</v>
      </c>
      <c r="AV112" s="142">
        <v>0</v>
      </c>
      <c r="AW112" s="142">
        <v>0</v>
      </c>
      <c r="AX112" s="142">
        <v>10000000</v>
      </c>
      <c r="AY112" s="142">
        <v>0</v>
      </c>
      <c r="AZ112" s="142">
        <f t="shared" si="13"/>
        <v>10000000</v>
      </c>
      <c r="BA112" s="142">
        <f t="shared" si="16"/>
        <v>30000000</v>
      </c>
      <c r="BB112" s="172"/>
    </row>
    <row r="113" spans="1:54" s="143" customFormat="1" ht="52.5" thickTop="1" thickBot="1" x14ac:dyDescent="0.25">
      <c r="A113" s="134"/>
      <c r="B113" s="135" t="s">
        <v>55</v>
      </c>
      <c r="C113" s="135" t="s">
        <v>616</v>
      </c>
      <c r="D113" s="135" t="s">
        <v>617</v>
      </c>
      <c r="E113" s="135" t="s">
        <v>618</v>
      </c>
      <c r="F113" s="135" t="s">
        <v>1149</v>
      </c>
      <c r="G113" s="135" t="s">
        <v>1150</v>
      </c>
      <c r="H113" s="135" t="s">
        <v>7</v>
      </c>
      <c r="I113" s="136">
        <v>1</v>
      </c>
      <c r="J113" s="136">
        <v>1</v>
      </c>
      <c r="K113" s="135" t="s">
        <v>152</v>
      </c>
      <c r="L113" s="183" t="s">
        <v>195</v>
      </c>
      <c r="M113" s="135" t="s">
        <v>26</v>
      </c>
      <c r="N113" s="135" t="s">
        <v>302</v>
      </c>
      <c r="O113" s="136">
        <v>80</v>
      </c>
      <c r="P113" s="136">
        <v>110</v>
      </c>
      <c r="Q113" s="134" t="s">
        <v>141</v>
      </c>
      <c r="R113" s="134" t="s">
        <v>1286</v>
      </c>
      <c r="S113" s="136" t="s">
        <v>36</v>
      </c>
      <c r="T113" s="136">
        <v>0</v>
      </c>
      <c r="U113" s="136">
        <v>30</v>
      </c>
      <c r="V113" s="136">
        <v>30</v>
      </c>
      <c r="W113" s="136">
        <v>20</v>
      </c>
      <c r="X113" s="151">
        <f>SUBTOTAL(9,T113:W113)</f>
        <v>80</v>
      </c>
      <c r="Y113" s="142">
        <v>0</v>
      </c>
      <c r="Z113" s="142">
        <v>0</v>
      </c>
      <c r="AA113" s="142">
        <v>0</v>
      </c>
      <c r="AB113" s="142">
        <v>0</v>
      </c>
      <c r="AC113" s="142">
        <v>0</v>
      </c>
      <c r="AD113" s="142">
        <v>0</v>
      </c>
      <c r="AE113" s="142">
        <f t="shared" si="14"/>
        <v>0</v>
      </c>
      <c r="AF113" s="142">
        <v>0</v>
      </c>
      <c r="AG113" s="142">
        <v>0</v>
      </c>
      <c r="AH113" s="142">
        <v>0</v>
      </c>
      <c r="AI113" s="142">
        <v>0</v>
      </c>
      <c r="AJ113" s="142">
        <v>0</v>
      </c>
      <c r="AK113" s="142">
        <v>0</v>
      </c>
      <c r="AL113" s="142">
        <f t="shared" si="15"/>
        <v>0</v>
      </c>
      <c r="AM113" s="142">
        <v>0</v>
      </c>
      <c r="AN113" s="142">
        <v>0</v>
      </c>
      <c r="AO113" s="142">
        <v>0</v>
      </c>
      <c r="AP113" s="142">
        <v>0</v>
      </c>
      <c r="AQ113" s="142">
        <v>0</v>
      </c>
      <c r="AR113" s="142">
        <v>0</v>
      </c>
      <c r="AS113" s="142">
        <f t="shared" si="12"/>
        <v>0</v>
      </c>
      <c r="AT113" s="142">
        <v>0</v>
      </c>
      <c r="AU113" s="142">
        <v>0</v>
      </c>
      <c r="AV113" s="142">
        <v>0</v>
      </c>
      <c r="AW113" s="142">
        <v>0</v>
      </c>
      <c r="AX113" s="142">
        <v>0</v>
      </c>
      <c r="AY113" s="142">
        <v>0</v>
      </c>
      <c r="AZ113" s="142">
        <f t="shared" si="13"/>
        <v>0</v>
      </c>
      <c r="BA113" s="142">
        <f t="shared" si="16"/>
        <v>0</v>
      </c>
      <c r="BB113" s="172"/>
    </row>
    <row r="114" spans="1:54" s="143" customFormat="1" ht="39.75" thickTop="1" thickBot="1" x14ac:dyDescent="0.25">
      <c r="A114" s="134"/>
      <c r="B114" s="135" t="s">
        <v>55</v>
      </c>
      <c r="C114" s="135" t="s">
        <v>616</v>
      </c>
      <c r="D114" s="135" t="s">
        <v>617</v>
      </c>
      <c r="E114" s="135" t="s">
        <v>618</v>
      </c>
      <c r="F114" s="135" t="s">
        <v>1149</v>
      </c>
      <c r="G114" s="135" t="s">
        <v>1150</v>
      </c>
      <c r="H114" s="135" t="s">
        <v>7</v>
      </c>
      <c r="I114" s="136">
        <v>1</v>
      </c>
      <c r="J114" s="136">
        <v>1</v>
      </c>
      <c r="K114" s="135" t="s">
        <v>152</v>
      </c>
      <c r="L114" s="135" t="s">
        <v>196</v>
      </c>
      <c r="M114" s="135" t="s">
        <v>26</v>
      </c>
      <c r="N114" s="135" t="s">
        <v>303</v>
      </c>
      <c r="O114" s="136">
        <v>1</v>
      </c>
      <c r="P114" s="136">
        <v>111</v>
      </c>
      <c r="Q114" s="134" t="s">
        <v>620</v>
      </c>
      <c r="R114" s="134" t="s">
        <v>1285</v>
      </c>
      <c r="S114" s="136" t="s">
        <v>35</v>
      </c>
      <c r="T114" s="136">
        <v>0</v>
      </c>
      <c r="U114" s="136">
        <v>1</v>
      </c>
      <c r="V114" s="136">
        <v>1</v>
      </c>
      <c r="W114" s="136">
        <v>1</v>
      </c>
      <c r="X114" s="151">
        <v>1</v>
      </c>
      <c r="Y114" s="142">
        <v>0</v>
      </c>
      <c r="Z114" s="142">
        <v>0</v>
      </c>
      <c r="AA114" s="142">
        <v>0</v>
      </c>
      <c r="AB114" s="142">
        <v>0</v>
      </c>
      <c r="AC114" s="142">
        <v>0</v>
      </c>
      <c r="AD114" s="142">
        <v>0</v>
      </c>
      <c r="AE114" s="142">
        <f t="shared" si="14"/>
        <v>0</v>
      </c>
      <c r="AF114" s="142">
        <v>0</v>
      </c>
      <c r="AG114" s="142">
        <v>0</v>
      </c>
      <c r="AH114" s="142">
        <v>0</v>
      </c>
      <c r="AI114" s="142">
        <v>0</v>
      </c>
      <c r="AJ114" s="142">
        <v>0</v>
      </c>
      <c r="AK114" s="142">
        <v>0</v>
      </c>
      <c r="AL114" s="142">
        <f t="shared" si="15"/>
        <v>0</v>
      </c>
      <c r="AM114" s="142">
        <v>0</v>
      </c>
      <c r="AN114" s="142">
        <v>0</v>
      </c>
      <c r="AO114" s="142">
        <v>0</v>
      </c>
      <c r="AP114" s="142">
        <v>0</v>
      </c>
      <c r="AQ114" s="142">
        <v>0</v>
      </c>
      <c r="AR114" s="142">
        <v>0</v>
      </c>
      <c r="AS114" s="142">
        <f t="shared" si="12"/>
        <v>0</v>
      </c>
      <c r="AT114" s="142">
        <v>0</v>
      </c>
      <c r="AU114" s="142">
        <v>0</v>
      </c>
      <c r="AV114" s="142">
        <v>0</v>
      </c>
      <c r="AW114" s="142">
        <v>0</v>
      </c>
      <c r="AX114" s="142">
        <v>0</v>
      </c>
      <c r="AY114" s="142">
        <v>0</v>
      </c>
      <c r="AZ114" s="142">
        <f t="shared" si="13"/>
        <v>0</v>
      </c>
      <c r="BA114" s="142">
        <f t="shared" si="16"/>
        <v>0</v>
      </c>
      <c r="BB114" s="172"/>
    </row>
    <row r="115" spans="1:54" s="143" customFormat="1" ht="52.5" thickTop="1" thickBot="1" x14ac:dyDescent="0.25">
      <c r="A115" s="134"/>
      <c r="B115" s="135" t="s">
        <v>55</v>
      </c>
      <c r="C115" s="135" t="s">
        <v>616</v>
      </c>
      <c r="D115" s="135" t="s">
        <v>617</v>
      </c>
      <c r="E115" s="135" t="s">
        <v>618</v>
      </c>
      <c r="F115" s="135" t="s">
        <v>1151</v>
      </c>
      <c r="G115" s="135" t="s">
        <v>1152</v>
      </c>
      <c r="H115" s="135" t="s">
        <v>7</v>
      </c>
      <c r="I115" s="136">
        <v>13.351000000000001</v>
      </c>
      <c r="J115" s="136">
        <v>13.351000000000001</v>
      </c>
      <c r="K115" s="135" t="s">
        <v>621</v>
      </c>
      <c r="L115" s="183" t="s">
        <v>197</v>
      </c>
      <c r="M115" s="135" t="s">
        <v>7</v>
      </c>
      <c r="N115" s="135" t="s">
        <v>304</v>
      </c>
      <c r="O115" s="136">
        <v>1038</v>
      </c>
      <c r="P115" s="136">
        <v>112</v>
      </c>
      <c r="Q115" s="134" t="s">
        <v>607</v>
      </c>
      <c r="R115" s="134" t="s">
        <v>1287</v>
      </c>
      <c r="S115" s="136" t="s">
        <v>35</v>
      </c>
      <c r="T115" s="136">
        <v>1038</v>
      </c>
      <c r="U115" s="136">
        <v>1038</v>
      </c>
      <c r="V115" s="136">
        <v>1038</v>
      </c>
      <c r="W115" s="136">
        <v>1038</v>
      </c>
      <c r="X115" s="151">
        <v>1038</v>
      </c>
      <c r="Y115" s="142">
        <v>0</v>
      </c>
      <c r="Z115" s="142">
        <v>0</v>
      </c>
      <c r="AA115" s="142">
        <v>0</v>
      </c>
      <c r="AB115" s="142">
        <v>0</v>
      </c>
      <c r="AC115" s="142">
        <v>0</v>
      </c>
      <c r="AD115" s="142">
        <v>0</v>
      </c>
      <c r="AE115" s="142">
        <f t="shared" si="14"/>
        <v>0</v>
      </c>
      <c r="AF115" s="142">
        <v>0</v>
      </c>
      <c r="AG115" s="142">
        <v>0</v>
      </c>
      <c r="AH115" s="142">
        <v>0</v>
      </c>
      <c r="AI115" s="142">
        <v>0</v>
      </c>
      <c r="AJ115" s="142">
        <v>0</v>
      </c>
      <c r="AK115" s="142">
        <v>0</v>
      </c>
      <c r="AL115" s="142">
        <f t="shared" si="15"/>
        <v>0</v>
      </c>
      <c r="AM115" s="142">
        <v>0</v>
      </c>
      <c r="AN115" s="142">
        <v>0</v>
      </c>
      <c r="AO115" s="142">
        <v>0</v>
      </c>
      <c r="AP115" s="142">
        <v>0</v>
      </c>
      <c r="AQ115" s="142">
        <v>0</v>
      </c>
      <c r="AR115" s="142">
        <v>0</v>
      </c>
      <c r="AS115" s="142">
        <f t="shared" si="12"/>
        <v>0</v>
      </c>
      <c r="AT115" s="142">
        <v>0</v>
      </c>
      <c r="AU115" s="142">
        <v>0</v>
      </c>
      <c r="AV115" s="142">
        <v>0</v>
      </c>
      <c r="AW115" s="142">
        <v>0</v>
      </c>
      <c r="AX115" s="142">
        <v>0</v>
      </c>
      <c r="AY115" s="142">
        <v>0</v>
      </c>
      <c r="AZ115" s="142">
        <f t="shared" si="13"/>
        <v>0</v>
      </c>
      <c r="BA115" s="142">
        <f t="shared" si="16"/>
        <v>0</v>
      </c>
      <c r="BB115" s="172"/>
    </row>
    <row r="116" spans="1:54" s="143" customFormat="1" ht="52.5" thickTop="1" thickBot="1" x14ac:dyDescent="0.25">
      <c r="A116" s="134"/>
      <c r="B116" s="135" t="s">
        <v>55</v>
      </c>
      <c r="C116" s="135" t="s">
        <v>616</v>
      </c>
      <c r="D116" s="135" t="s">
        <v>617</v>
      </c>
      <c r="E116" s="135" t="s">
        <v>618</v>
      </c>
      <c r="F116" s="135" t="s">
        <v>1153</v>
      </c>
      <c r="G116" s="135" t="s">
        <v>1154</v>
      </c>
      <c r="H116" s="135" t="s">
        <v>7</v>
      </c>
      <c r="I116" s="136">
        <v>13.351000000000001</v>
      </c>
      <c r="J116" s="136">
        <v>13.351000000000001</v>
      </c>
      <c r="K116" s="135" t="s">
        <v>621</v>
      </c>
      <c r="L116" s="183" t="s">
        <v>198</v>
      </c>
      <c r="M116" s="135" t="s">
        <v>7</v>
      </c>
      <c r="N116" s="135" t="s">
        <v>305</v>
      </c>
      <c r="O116" s="136">
        <v>1</v>
      </c>
      <c r="P116" s="136">
        <v>113</v>
      </c>
      <c r="Q116" s="134" t="s">
        <v>607</v>
      </c>
      <c r="R116" s="134" t="s">
        <v>1287</v>
      </c>
      <c r="S116" s="136" t="s">
        <v>35</v>
      </c>
      <c r="T116" s="136">
        <v>1</v>
      </c>
      <c r="U116" s="136">
        <v>1</v>
      </c>
      <c r="V116" s="136">
        <v>1</v>
      </c>
      <c r="W116" s="136">
        <v>1</v>
      </c>
      <c r="X116" s="151">
        <v>1</v>
      </c>
      <c r="Y116" s="174">
        <f>+'POAI 2020'!Q84+'POAI 2020'!Y84+'POAI 2020'!AS84</f>
        <v>8108821.75</v>
      </c>
      <c r="Z116" s="142">
        <v>0</v>
      </c>
      <c r="AA116" s="142">
        <v>0</v>
      </c>
      <c r="AB116" s="142">
        <v>0</v>
      </c>
      <c r="AC116" s="142">
        <v>0</v>
      </c>
      <c r="AD116" s="142">
        <v>0</v>
      </c>
      <c r="AE116" s="142">
        <f t="shared" si="14"/>
        <v>8108821.75</v>
      </c>
      <c r="AF116" s="142">
        <v>0</v>
      </c>
      <c r="AG116" s="142">
        <v>0</v>
      </c>
      <c r="AH116" s="142">
        <v>0</v>
      </c>
      <c r="AI116" s="142">
        <v>0</v>
      </c>
      <c r="AJ116" s="142">
        <v>20000000</v>
      </c>
      <c r="AK116" s="142">
        <v>0</v>
      </c>
      <c r="AL116" s="142">
        <f t="shared" si="15"/>
        <v>20000000</v>
      </c>
      <c r="AM116" s="142">
        <v>0</v>
      </c>
      <c r="AN116" s="142">
        <v>0</v>
      </c>
      <c r="AO116" s="142">
        <v>0</v>
      </c>
      <c r="AP116" s="142">
        <v>0</v>
      </c>
      <c r="AQ116" s="142">
        <v>40000000</v>
      </c>
      <c r="AR116" s="142">
        <v>0</v>
      </c>
      <c r="AS116" s="142">
        <f t="shared" si="12"/>
        <v>40000000</v>
      </c>
      <c r="AT116" s="142">
        <v>0</v>
      </c>
      <c r="AU116" s="142">
        <v>0</v>
      </c>
      <c r="AV116" s="142">
        <v>0</v>
      </c>
      <c r="AW116" s="142">
        <v>0</v>
      </c>
      <c r="AX116" s="142">
        <v>40000000</v>
      </c>
      <c r="AY116" s="142">
        <v>0</v>
      </c>
      <c r="AZ116" s="142">
        <f t="shared" si="13"/>
        <v>40000000</v>
      </c>
      <c r="BA116" s="142">
        <f t="shared" si="16"/>
        <v>108108821.75</v>
      </c>
      <c r="BB116" s="172"/>
    </row>
    <row r="117" spans="1:54" s="143" customFormat="1" ht="52.5" thickTop="1" thickBot="1" x14ac:dyDescent="0.25">
      <c r="A117" s="134"/>
      <c r="B117" s="135" t="s">
        <v>55</v>
      </c>
      <c r="C117" s="135" t="s">
        <v>616</v>
      </c>
      <c r="D117" s="135" t="s">
        <v>617</v>
      </c>
      <c r="E117" s="135" t="s">
        <v>618</v>
      </c>
      <c r="F117" s="135" t="s">
        <v>1151</v>
      </c>
      <c r="G117" s="135" t="s">
        <v>1152</v>
      </c>
      <c r="H117" s="135" t="s">
        <v>7</v>
      </c>
      <c r="I117" s="136">
        <v>13.351000000000001</v>
      </c>
      <c r="J117" s="136">
        <v>13.351000000000001</v>
      </c>
      <c r="K117" s="135" t="s">
        <v>621</v>
      </c>
      <c r="L117" s="183" t="s">
        <v>199</v>
      </c>
      <c r="M117" s="135" t="s">
        <v>7</v>
      </c>
      <c r="N117" s="135" t="s">
        <v>306</v>
      </c>
      <c r="O117" s="136">
        <v>1000</v>
      </c>
      <c r="P117" s="136">
        <v>114</v>
      </c>
      <c r="Q117" s="134" t="s">
        <v>607</v>
      </c>
      <c r="R117" s="134" t="s">
        <v>1287</v>
      </c>
      <c r="S117" s="136" t="s">
        <v>36</v>
      </c>
      <c r="T117" s="136">
        <v>150</v>
      </c>
      <c r="U117" s="136">
        <v>300</v>
      </c>
      <c r="V117" s="136">
        <v>300</v>
      </c>
      <c r="W117" s="136">
        <v>250</v>
      </c>
      <c r="X117" s="151">
        <f>SUBTOTAL(9,T117:W117)</f>
        <v>1000</v>
      </c>
      <c r="Y117" s="142">
        <v>0</v>
      </c>
      <c r="Z117" s="142">
        <v>0</v>
      </c>
      <c r="AA117" s="142">
        <v>0</v>
      </c>
      <c r="AB117" s="142">
        <v>0</v>
      </c>
      <c r="AC117" s="142">
        <v>0</v>
      </c>
      <c r="AD117" s="142">
        <v>0</v>
      </c>
      <c r="AE117" s="142">
        <f t="shared" si="14"/>
        <v>0</v>
      </c>
      <c r="AF117" s="142">
        <v>0</v>
      </c>
      <c r="AG117" s="142">
        <v>0</v>
      </c>
      <c r="AH117" s="142">
        <v>0</v>
      </c>
      <c r="AI117" s="142">
        <v>0</v>
      </c>
      <c r="AJ117" s="142">
        <v>0</v>
      </c>
      <c r="AK117" s="142">
        <v>0</v>
      </c>
      <c r="AL117" s="142">
        <f t="shared" si="15"/>
        <v>0</v>
      </c>
      <c r="AM117" s="142">
        <v>0</v>
      </c>
      <c r="AN117" s="142">
        <v>0</v>
      </c>
      <c r="AO117" s="142">
        <v>0</v>
      </c>
      <c r="AP117" s="142">
        <v>0</v>
      </c>
      <c r="AQ117" s="142">
        <v>0</v>
      </c>
      <c r="AR117" s="142">
        <v>0</v>
      </c>
      <c r="AS117" s="142">
        <f t="shared" si="12"/>
        <v>0</v>
      </c>
      <c r="AT117" s="142">
        <v>0</v>
      </c>
      <c r="AU117" s="142">
        <v>0</v>
      </c>
      <c r="AV117" s="142">
        <v>0</v>
      </c>
      <c r="AW117" s="142">
        <v>0</v>
      </c>
      <c r="AX117" s="142">
        <v>0</v>
      </c>
      <c r="AY117" s="142">
        <v>0</v>
      </c>
      <c r="AZ117" s="142">
        <f t="shared" si="13"/>
        <v>0</v>
      </c>
      <c r="BA117" s="142">
        <f t="shared" si="16"/>
        <v>0</v>
      </c>
      <c r="BB117" s="172"/>
    </row>
    <row r="118" spans="1:54" s="143" customFormat="1" ht="52.5" thickTop="1" thickBot="1" x14ac:dyDescent="0.25">
      <c r="A118" s="134"/>
      <c r="B118" s="135" t="s">
        <v>55</v>
      </c>
      <c r="C118" s="135" t="s">
        <v>616</v>
      </c>
      <c r="D118" s="135" t="s">
        <v>617</v>
      </c>
      <c r="E118" s="135" t="s">
        <v>618</v>
      </c>
      <c r="F118" s="135" t="s">
        <v>1151</v>
      </c>
      <c r="G118" s="135" t="s">
        <v>1152</v>
      </c>
      <c r="H118" s="135" t="s">
        <v>7</v>
      </c>
      <c r="I118" s="136">
        <v>13.351000000000001</v>
      </c>
      <c r="J118" s="136">
        <v>13.351000000000001</v>
      </c>
      <c r="K118" s="135" t="s">
        <v>621</v>
      </c>
      <c r="L118" s="183" t="s">
        <v>200</v>
      </c>
      <c r="M118" s="135" t="s">
        <v>7</v>
      </c>
      <c r="N118" s="135" t="s">
        <v>1130</v>
      </c>
      <c r="O118" s="136">
        <v>1000</v>
      </c>
      <c r="P118" s="136">
        <v>115</v>
      </c>
      <c r="Q118" s="134" t="s">
        <v>607</v>
      </c>
      <c r="R118" s="134" t="s">
        <v>1287</v>
      </c>
      <c r="S118" s="136" t="s">
        <v>36</v>
      </c>
      <c r="T118" s="136">
        <v>100</v>
      </c>
      <c r="U118" s="136">
        <v>300</v>
      </c>
      <c r="V118" s="136">
        <v>300</v>
      </c>
      <c r="W118" s="136">
        <v>300</v>
      </c>
      <c r="X118" s="151">
        <f>SUBTOTAL(9,T118:W118)</f>
        <v>1000</v>
      </c>
      <c r="Y118" s="142">
        <v>0</v>
      </c>
      <c r="Z118" s="142">
        <v>0</v>
      </c>
      <c r="AA118" s="142">
        <v>0</v>
      </c>
      <c r="AB118" s="142">
        <v>0</v>
      </c>
      <c r="AC118" s="142">
        <v>0</v>
      </c>
      <c r="AD118" s="142">
        <v>0</v>
      </c>
      <c r="AE118" s="142">
        <f t="shared" si="14"/>
        <v>0</v>
      </c>
      <c r="AF118" s="142">
        <v>0</v>
      </c>
      <c r="AG118" s="142">
        <v>0</v>
      </c>
      <c r="AH118" s="142">
        <v>0</v>
      </c>
      <c r="AI118" s="142">
        <v>0</v>
      </c>
      <c r="AJ118" s="142">
        <v>0</v>
      </c>
      <c r="AK118" s="142">
        <v>0</v>
      </c>
      <c r="AL118" s="142">
        <f t="shared" si="15"/>
        <v>0</v>
      </c>
      <c r="AM118" s="142">
        <v>0</v>
      </c>
      <c r="AN118" s="142">
        <v>0</v>
      </c>
      <c r="AO118" s="142">
        <v>0</v>
      </c>
      <c r="AP118" s="142">
        <v>0</v>
      </c>
      <c r="AQ118" s="142">
        <v>0</v>
      </c>
      <c r="AR118" s="142">
        <v>0</v>
      </c>
      <c r="AS118" s="142">
        <f t="shared" si="12"/>
        <v>0</v>
      </c>
      <c r="AT118" s="142">
        <v>0</v>
      </c>
      <c r="AU118" s="142">
        <v>0</v>
      </c>
      <c r="AV118" s="142">
        <v>0</v>
      </c>
      <c r="AW118" s="142">
        <v>0</v>
      </c>
      <c r="AX118" s="142">
        <v>0</v>
      </c>
      <c r="AY118" s="142">
        <v>0</v>
      </c>
      <c r="AZ118" s="142">
        <f t="shared" si="13"/>
        <v>0</v>
      </c>
      <c r="BA118" s="142">
        <f t="shared" si="16"/>
        <v>0</v>
      </c>
      <c r="BB118" s="172"/>
    </row>
    <row r="119" spans="1:54" s="143" customFormat="1" ht="52.5" thickTop="1" thickBot="1" x14ac:dyDescent="0.25">
      <c r="A119" s="134"/>
      <c r="B119" s="135" t="s">
        <v>55</v>
      </c>
      <c r="C119" s="135" t="s">
        <v>616</v>
      </c>
      <c r="D119" s="135" t="s">
        <v>617</v>
      </c>
      <c r="E119" s="135" t="s">
        <v>618</v>
      </c>
      <c r="F119" s="135" t="s">
        <v>1151</v>
      </c>
      <c r="G119" s="135" t="s">
        <v>1152</v>
      </c>
      <c r="H119" s="135" t="s">
        <v>7</v>
      </c>
      <c r="I119" s="136">
        <v>13.351000000000001</v>
      </c>
      <c r="J119" s="136">
        <v>13.351000000000001</v>
      </c>
      <c r="K119" s="135" t="s">
        <v>621</v>
      </c>
      <c r="L119" s="183" t="s">
        <v>201</v>
      </c>
      <c r="M119" s="135" t="s">
        <v>7</v>
      </c>
      <c r="N119" s="135" t="s">
        <v>307</v>
      </c>
      <c r="O119" s="136">
        <v>1</v>
      </c>
      <c r="P119" s="136">
        <v>116</v>
      </c>
      <c r="Q119" s="134" t="s">
        <v>607</v>
      </c>
      <c r="R119" s="134" t="s">
        <v>1287</v>
      </c>
      <c r="S119" s="136" t="s">
        <v>35</v>
      </c>
      <c r="T119" s="136">
        <v>1</v>
      </c>
      <c r="U119" s="136">
        <v>1</v>
      </c>
      <c r="V119" s="136">
        <v>1</v>
      </c>
      <c r="W119" s="136">
        <v>1</v>
      </c>
      <c r="X119" s="151">
        <v>1</v>
      </c>
      <c r="Y119" s="142">
        <v>0</v>
      </c>
      <c r="Z119" s="142">
        <v>0</v>
      </c>
      <c r="AA119" s="142">
        <v>0</v>
      </c>
      <c r="AB119" s="142">
        <v>0</v>
      </c>
      <c r="AC119" s="142">
        <v>0</v>
      </c>
      <c r="AD119" s="142">
        <v>0</v>
      </c>
      <c r="AE119" s="142">
        <f t="shared" si="14"/>
        <v>0</v>
      </c>
      <c r="AF119" s="142">
        <v>0</v>
      </c>
      <c r="AG119" s="142">
        <v>0</v>
      </c>
      <c r="AH119" s="142">
        <v>0</v>
      </c>
      <c r="AI119" s="142">
        <v>0</v>
      </c>
      <c r="AJ119" s="142">
        <v>0</v>
      </c>
      <c r="AK119" s="142">
        <v>0</v>
      </c>
      <c r="AL119" s="142">
        <f t="shared" si="15"/>
        <v>0</v>
      </c>
      <c r="AM119" s="142">
        <v>0</v>
      </c>
      <c r="AN119" s="142">
        <v>0</v>
      </c>
      <c r="AO119" s="142">
        <v>0</v>
      </c>
      <c r="AP119" s="142">
        <v>0</v>
      </c>
      <c r="AQ119" s="142">
        <v>0</v>
      </c>
      <c r="AR119" s="142">
        <v>0</v>
      </c>
      <c r="AS119" s="142">
        <f t="shared" si="12"/>
        <v>0</v>
      </c>
      <c r="AT119" s="142">
        <v>0</v>
      </c>
      <c r="AU119" s="142">
        <v>0</v>
      </c>
      <c r="AV119" s="142">
        <v>0</v>
      </c>
      <c r="AW119" s="142">
        <v>0</v>
      </c>
      <c r="AX119" s="142">
        <v>0</v>
      </c>
      <c r="AY119" s="142">
        <v>0</v>
      </c>
      <c r="AZ119" s="142">
        <f t="shared" si="13"/>
        <v>0</v>
      </c>
      <c r="BA119" s="142">
        <f t="shared" si="16"/>
        <v>0</v>
      </c>
      <c r="BB119" s="172"/>
    </row>
    <row r="120" spans="1:54" s="143" customFormat="1" ht="52.5" thickTop="1" thickBot="1" x14ac:dyDescent="0.25">
      <c r="A120" s="134"/>
      <c r="B120" s="135" t="s">
        <v>55</v>
      </c>
      <c r="C120" s="135" t="s">
        <v>616</v>
      </c>
      <c r="D120" s="135" t="s">
        <v>617</v>
      </c>
      <c r="E120" s="135" t="s">
        <v>618</v>
      </c>
      <c r="F120" s="135" t="s">
        <v>1151</v>
      </c>
      <c r="G120" s="135" t="s">
        <v>1152</v>
      </c>
      <c r="H120" s="135" t="s">
        <v>7</v>
      </c>
      <c r="I120" s="136">
        <v>13.351000000000001</v>
      </c>
      <c r="J120" s="136">
        <v>13.351000000000001</v>
      </c>
      <c r="K120" s="135" t="s">
        <v>621</v>
      </c>
      <c r="L120" s="183" t="s">
        <v>202</v>
      </c>
      <c r="M120" s="135" t="s">
        <v>7</v>
      </c>
      <c r="N120" s="135" t="s">
        <v>45</v>
      </c>
      <c r="O120" s="136">
        <v>3</v>
      </c>
      <c r="P120" s="136">
        <v>117</v>
      </c>
      <c r="Q120" s="134" t="s">
        <v>607</v>
      </c>
      <c r="R120" s="134" t="s">
        <v>1287</v>
      </c>
      <c r="S120" s="136" t="s">
        <v>36</v>
      </c>
      <c r="T120" s="136">
        <v>1</v>
      </c>
      <c r="U120" s="136">
        <v>1</v>
      </c>
      <c r="V120" s="136">
        <v>1</v>
      </c>
      <c r="W120" s="136">
        <v>0</v>
      </c>
      <c r="X120" s="151">
        <f>SUBTOTAL(9,T120:W120)</f>
        <v>3</v>
      </c>
      <c r="Y120" s="142">
        <v>0</v>
      </c>
      <c r="Z120" s="142">
        <v>0</v>
      </c>
      <c r="AA120" s="142">
        <v>0</v>
      </c>
      <c r="AB120" s="142">
        <v>0</v>
      </c>
      <c r="AC120" s="142">
        <v>0</v>
      </c>
      <c r="AD120" s="142">
        <v>0</v>
      </c>
      <c r="AE120" s="142">
        <f t="shared" si="14"/>
        <v>0</v>
      </c>
      <c r="AF120" s="142">
        <v>0</v>
      </c>
      <c r="AG120" s="142">
        <v>0</v>
      </c>
      <c r="AH120" s="142">
        <v>0</v>
      </c>
      <c r="AI120" s="142">
        <v>0</v>
      </c>
      <c r="AJ120" s="142">
        <v>0</v>
      </c>
      <c r="AK120" s="142">
        <v>0</v>
      </c>
      <c r="AL120" s="142">
        <f t="shared" si="15"/>
        <v>0</v>
      </c>
      <c r="AM120" s="142">
        <v>0</v>
      </c>
      <c r="AN120" s="142">
        <v>0</v>
      </c>
      <c r="AO120" s="142">
        <v>0</v>
      </c>
      <c r="AP120" s="142">
        <v>0</v>
      </c>
      <c r="AQ120" s="142">
        <v>0</v>
      </c>
      <c r="AR120" s="142">
        <v>0</v>
      </c>
      <c r="AS120" s="142">
        <f t="shared" si="12"/>
        <v>0</v>
      </c>
      <c r="AT120" s="142">
        <v>0</v>
      </c>
      <c r="AU120" s="142">
        <v>0</v>
      </c>
      <c r="AV120" s="142">
        <v>0</v>
      </c>
      <c r="AW120" s="142">
        <v>0</v>
      </c>
      <c r="AX120" s="142">
        <v>0</v>
      </c>
      <c r="AY120" s="142">
        <v>0</v>
      </c>
      <c r="AZ120" s="142">
        <f t="shared" si="13"/>
        <v>0</v>
      </c>
      <c r="BA120" s="142">
        <f t="shared" si="16"/>
        <v>0</v>
      </c>
      <c r="BB120" s="172"/>
    </row>
    <row r="121" spans="1:54" s="143" customFormat="1" ht="90.75" thickTop="1" thickBot="1" x14ac:dyDescent="0.25">
      <c r="A121" s="134"/>
      <c r="B121" s="135" t="s">
        <v>55</v>
      </c>
      <c r="C121" s="135" t="s">
        <v>616</v>
      </c>
      <c r="D121" s="135" t="s">
        <v>617</v>
      </c>
      <c r="E121" s="135" t="s">
        <v>618</v>
      </c>
      <c r="F121" s="135" t="s">
        <v>1151</v>
      </c>
      <c r="G121" s="135" t="s">
        <v>1152</v>
      </c>
      <c r="H121" s="135" t="s">
        <v>7</v>
      </c>
      <c r="I121" s="136">
        <v>13.351000000000001</v>
      </c>
      <c r="J121" s="136">
        <v>13.351000000000001</v>
      </c>
      <c r="K121" s="135" t="s">
        <v>621</v>
      </c>
      <c r="L121" s="183" t="s">
        <v>203</v>
      </c>
      <c r="M121" s="135" t="s">
        <v>7</v>
      </c>
      <c r="N121" s="135" t="s">
        <v>308</v>
      </c>
      <c r="O121" s="136">
        <v>3</v>
      </c>
      <c r="P121" s="136">
        <v>118</v>
      </c>
      <c r="Q121" s="134" t="s">
        <v>607</v>
      </c>
      <c r="R121" s="134" t="s">
        <v>1287</v>
      </c>
      <c r="S121" s="136" t="s">
        <v>36</v>
      </c>
      <c r="T121" s="136">
        <v>3</v>
      </c>
      <c r="U121" s="136">
        <v>0</v>
      </c>
      <c r="V121" s="136">
        <v>0</v>
      </c>
      <c r="W121" s="136">
        <v>0</v>
      </c>
      <c r="X121" s="151">
        <f>SUBTOTAL(9,T121:W121)</f>
        <v>3</v>
      </c>
      <c r="Y121" s="142">
        <v>0</v>
      </c>
      <c r="Z121" s="142">
        <v>0</v>
      </c>
      <c r="AA121" s="142">
        <v>0</v>
      </c>
      <c r="AB121" s="142">
        <v>0</v>
      </c>
      <c r="AC121" s="142">
        <v>0</v>
      </c>
      <c r="AD121" s="142">
        <v>0</v>
      </c>
      <c r="AE121" s="142">
        <f t="shared" si="14"/>
        <v>0</v>
      </c>
      <c r="AF121" s="142">
        <v>0</v>
      </c>
      <c r="AG121" s="142">
        <v>0</v>
      </c>
      <c r="AH121" s="142">
        <v>0</v>
      </c>
      <c r="AI121" s="142">
        <v>0</v>
      </c>
      <c r="AJ121" s="142">
        <v>15000000</v>
      </c>
      <c r="AK121" s="142">
        <v>0</v>
      </c>
      <c r="AL121" s="142">
        <f t="shared" si="15"/>
        <v>15000000</v>
      </c>
      <c r="AM121" s="142">
        <v>0</v>
      </c>
      <c r="AN121" s="142">
        <v>0</v>
      </c>
      <c r="AO121" s="142">
        <v>0</v>
      </c>
      <c r="AP121" s="142">
        <v>0</v>
      </c>
      <c r="AQ121" s="142">
        <v>15000000</v>
      </c>
      <c r="AR121" s="142">
        <v>0</v>
      </c>
      <c r="AS121" s="142">
        <f t="shared" si="12"/>
        <v>15000000</v>
      </c>
      <c r="AT121" s="142">
        <v>0</v>
      </c>
      <c r="AU121" s="142">
        <v>0</v>
      </c>
      <c r="AV121" s="142">
        <v>0</v>
      </c>
      <c r="AW121" s="142">
        <v>0</v>
      </c>
      <c r="AX121" s="142">
        <v>15000000</v>
      </c>
      <c r="AY121" s="142">
        <v>0</v>
      </c>
      <c r="AZ121" s="142">
        <f t="shared" si="13"/>
        <v>15000000</v>
      </c>
      <c r="BA121" s="142">
        <f t="shared" si="16"/>
        <v>45000000</v>
      </c>
      <c r="BB121" s="172"/>
    </row>
    <row r="122" spans="1:54" s="143" customFormat="1" ht="52.5" thickTop="1" thickBot="1" x14ac:dyDescent="0.25">
      <c r="A122" s="134"/>
      <c r="B122" s="135" t="s">
        <v>55</v>
      </c>
      <c r="C122" s="135" t="s">
        <v>616</v>
      </c>
      <c r="D122" s="135" t="s">
        <v>617</v>
      </c>
      <c r="E122" s="135" t="s">
        <v>618</v>
      </c>
      <c r="F122" s="135" t="s">
        <v>1151</v>
      </c>
      <c r="G122" s="135" t="s">
        <v>1152</v>
      </c>
      <c r="H122" s="135" t="s">
        <v>7</v>
      </c>
      <c r="I122" s="136">
        <v>13.351000000000001</v>
      </c>
      <c r="J122" s="136">
        <v>13.351000000000001</v>
      </c>
      <c r="K122" s="135" t="s">
        <v>621</v>
      </c>
      <c r="L122" s="183" t="s">
        <v>204</v>
      </c>
      <c r="M122" s="135" t="s">
        <v>7</v>
      </c>
      <c r="N122" s="135" t="s">
        <v>309</v>
      </c>
      <c r="O122" s="136">
        <v>3</v>
      </c>
      <c r="P122" s="136">
        <v>119</v>
      </c>
      <c r="Q122" s="134" t="s">
        <v>607</v>
      </c>
      <c r="R122" s="134" t="s">
        <v>1287</v>
      </c>
      <c r="S122" s="136" t="s">
        <v>36</v>
      </c>
      <c r="T122" s="136">
        <v>0</v>
      </c>
      <c r="U122" s="136">
        <v>1</v>
      </c>
      <c r="V122" s="136">
        <v>1</v>
      </c>
      <c r="W122" s="136">
        <v>1</v>
      </c>
      <c r="X122" s="151">
        <f>SUBTOTAL(9,T122:W122)</f>
        <v>3</v>
      </c>
      <c r="Y122" s="142">
        <v>0</v>
      </c>
      <c r="Z122" s="142">
        <v>0</v>
      </c>
      <c r="AA122" s="142">
        <v>0</v>
      </c>
      <c r="AB122" s="142">
        <v>0</v>
      </c>
      <c r="AC122" s="142">
        <v>0</v>
      </c>
      <c r="AD122" s="142">
        <v>0</v>
      </c>
      <c r="AE122" s="142">
        <f t="shared" si="14"/>
        <v>0</v>
      </c>
      <c r="AF122" s="142">
        <v>0</v>
      </c>
      <c r="AG122" s="142">
        <v>0</v>
      </c>
      <c r="AH122" s="142">
        <v>0</v>
      </c>
      <c r="AI122" s="142">
        <v>0</v>
      </c>
      <c r="AJ122" s="142">
        <v>5000000</v>
      </c>
      <c r="AK122" s="142">
        <v>0</v>
      </c>
      <c r="AL122" s="142">
        <f t="shared" si="15"/>
        <v>5000000</v>
      </c>
      <c r="AM122" s="142">
        <v>0</v>
      </c>
      <c r="AN122" s="142">
        <v>0</v>
      </c>
      <c r="AO122" s="142">
        <v>0</v>
      </c>
      <c r="AP122" s="142">
        <v>0</v>
      </c>
      <c r="AQ122" s="142">
        <v>5000000</v>
      </c>
      <c r="AR122" s="142">
        <v>0</v>
      </c>
      <c r="AS122" s="142">
        <f t="shared" si="12"/>
        <v>5000000</v>
      </c>
      <c r="AT122" s="142">
        <v>0</v>
      </c>
      <c r="AU122" s="142">
        <v>0</v>
      </c>
      <c r="AV122" s="142">
        <v>0</v>
      </c>
      <c r="AW122" s="142">
        <v>0</v>
      </c>
      <c r="AX122" s="142">
        <v>5000000</v>
      </c>
      <c r="AY122" s="142">
        <v>0</v>
      </c>
      <c r="AZ122" s="142">
        <f t="shared" si="13"/>
        <v>5000000</v>
      </c>
      <c r="BA122" s="142">
        <f t="shared" si="16"/>
        <v>15000000</v>
      </c>
      <c r="BB122" s="172"/>
    </row>
    <row r="123" spans="1:54" s="143" customFormat="1" ht="39.75" thickTop="1" thickBot="1" x14ac:dyDescent="0.25">
      <c r="A123" s="134"/>
      <c r="B123" s="135" t="s">
        <v>55</v>
      </c>
      <c r="C123" s="135" t="s">
        <v>616</v>
      </c>
      <c r="D123" s="135" t="s">
        <v>617</v>
      </c>
      <c r="E123" s="135" t="s">
        <v>618</v>
      </c>
      <c r="F123" s="135" t="s">
        <v>1151</v>
      </c>
      <c r="G123" s="135" t="s">
        <v>1152</v>
      </c>
      <c r="H123" s="135" t="s">
        <v>7</v>
      </c>
      <c r="I123" s="136">
        <v>13.351000000000001</v>
      </c>
      <c r="J123" s="136">
        <v>13.351000000000001</v>
      </c>
      <c r="K123" s="135" t="s">
        <v>621</v>
      </c>
      <c r="L123" s="135" t="s">
        <v>205</v>
      </c>
      <c r="M123" s="135" t="s">
        <v>7</v>
      </c>
      <c r="N123" s="135" t="s">
        <v>310</v>
      </c>
      <c r="O123" s="136">
        <v>1</v>
      </c>
      <c r="P123" s="136">
        <v>120</v>
      </c>
      <c r="Q123" s="134" t="s">
        <v>607</v>
      </c>
      <c r="R123" s="134" t="s">
        <v>1285</v>
      </c>
      <c r="S123" s="136" t="s">
        <v>35</v>
      </c>
      <c r="T123" s="136">
        <v>1</v>
      </c>
      <c r="U123" s="136">
        <v>1</v>
      </c>
      <c r="V123" s="136">
        <v>1</v>
      </c>
      <c r="W123" s="136">
        <v>1</v>
      </c>
      <c r="X123" s="151">
        <v>1</v>
      </c>
      <c r="Y123" s="142">
        <v>0</v>
      </c>
      <c r="Z123" s="142">
        <v>0</v>
      </c>
      <c r="AA123" s="142">
        <v>0</v>
      </c>
      <c r="AB123" s="142">
        <v>0</v>
      </c>
      <c r="AC123" s="142">
        <f>+'POAI 2020'!T135+'POAI 2020'!AU136+'POAI 2020'!AU137+'POAI 2020'!AU138</f>
        <v>10823959</v>
      </c>
      <c r="AD123" s="142">
        <v>0</v>
      </c>
      <c r="AE123" s="142">
        <f t="shared" si="14"/>
        <v>10823959</v>
      </c>
      <c r="AF123" s="142">
        <v>0</v>
      </c>
      <c r="AG123" s="142">
        <v>0</v>
      </c>
      <c r="AH123" s="142">
        <v>0</v>
      </c>
      <c r="AI123" s="142">
        <v>0</v>
      </c>
      <c r="AJ123" s="142">
        <v>5000000</v>
      </c>
      <c r="AK123" s="142">
        <v>0</v>
      </c>
      <c r="AL123" s="142">
        <f t="shared" si="15"/>
        <v>5000000</v>
      </c>
      <c r="AM123" s="142">
        <v>0</v>
      </c>
      <c r="AN123" s="142">
        <v>0</v>
      </c>
      <c r="AO123" s="142">
        <v>0</v>
      </c>
      <c r="AP123" s="142">
        <v>0</v>
      </c>
      <c r="AQ123" s="142">
        <v>5000000</v>
      </c>
      <c r="AR123" s="142">
        <v>0</v>
      </c>
      <c r="AS123" s="142">
        <f t="shared" si="12"/>
        <v>5000000</v>
      </c>
      <c r="AT123" s="142">
        <v>0</v>
      </c>
      <c r="AU123" s="142">
        <v>0</v>
      </c>
      <c r="AV123" s="142">
        <v>0</v>
      </c>
      <c r="AW123" s="142">
        <v>0</v>
      </c>
      <c r="AX123" s="142">
        <v>5000000</v>
      </c>
      <c r="AY123" s="142">
        <v>0</v>
      </c>
      <c r="AZ123" s="142">
        <f t="shared" si="13"/>
        <v>5000000</v>
      </c>
      <c r="BA123" s="142">
        <f t="shared" si="16"/>
        <v>25823959</v>
      </c>
      <c r="BB123" s="172"/>
    </row>
    <row r="124" spans="1:54" s="143" customFormat="1" ht="52.5" thickTop="1" thickBot="1" x14ac:dyDescent="0.25">
      <c r="A124" s="134"/>
      <c r="B124" s="135" t="s">
        <v>55</v>
      </c>
      <c r="C124" s="135" t="s">
        <v>616</v>
      </c>
      <c r="D124" s="135" t="s">
        <v>617</v>
      </c>
      <c r="E124" s="135" t="s">
        <v>618</v>
      </c>
      <c r="F124" s="135" t="s">
        <v>1151</v>
      </c>
      <c r="G124" s="135" t="s">
        <v>1152</v>
      </c>
      <c r="H124" s="135" t="s">
        <v>7</v>
      </c>
      <c r="I124" s="136">
        <v>13.351000000000001</v>
      </c>
      <c r="J124" s="136">
        <v>13.351000000000001</v>
      </c>
      <c r="K124" s="135" t="s">
        <v>621</v>
      </c>
      <c r="L124" s="135" t="s">
        <v>206</v>
      </c>
      <c r="M124" s="135" t="s">
        <v>7</v>
      </c>
      <c r="N124" s="135" t="s">
        <v>311</v>
      </c>
      <c r="O124" s="136">
        <v>1</v>
      </c>
      <c r="P124" s="136">
        <v>121</v>
      </c>
      <c r="Q124" s="134" t="s">
        <v>607</v>
      </c>
      <c r="R124" s="134" t="s">
        <v>1285</v>
      </c>
      <c r="S124" s="136" t="s">
        <v>35</v>
      </c>
      <c r="T124" s="136">
        <v>1</v>
      </c>
      <c r="U124" s="136">
        <v>1</v>
      </c>
      <c r="V124" s="136">
        <v>1</v>
      </c>
      <c r="W124" s="136">
        <v>1</v>
      </c>
      <c r="X124" s="151">
        <v>1</v>
      </c>
      <c r="Y124" s="174">
        <f>+'POAI 2020'!Y85</f>
        <v>5000000</v>
      </c>
      <c r="Z124" s="142">
        <v>0</v>
      </c>
      <c r="AA124" s="142">
        <v>0</v>
      </c>
      <c r="AB124" s="142">
        <v>0</v>
      </c>
      <c r="AC124" s="142">
        <v>0</v>
      </c>
      <c r="AD124" s="142">
        <v>0</v>
      </c>
      <c r="AE124" s="142">
        <f t="shared" si="14"/>
        <v>5000000</v>
      </c>
      <c r="AF124" s="142">
        <v>0</v>
      </c>
      <c r="AG124" s="142">
        <v>0</v>
      </c>
      <c r="AH124" s="142">
        <v>0</v>
      </c>
      <c r="AI124" s="142">
        <v>0</v>
      </c>
      <c r="AJ124" s="142">
        <v>5000000</v>
      </c>
      <c r="AK124" s="142">
        <v>0</v>
      </c>
      <c r="AL124" s="142">
        <f t="shared" si="15"/>
        <v>5000000</v>
      </c>
      <c r="AM124" s="142">
        <v>0</v>
      </c>
      <c r="AN124" s="142">
        <v>0</v>
      </c>
      <c r="AO124" s="142">
        <v>0</v>
      </c>
      <c r="AP124" s="142">
        <v>0</v>
      </c>
      <c r="AQ124" s="142">
        <v>5000000</v>
      </c>
      <c r="AR124" s="142">
        <v>0</v>
      </c>
      <c r="AS124" s="142">
        <f t="shared" si="12"/>
        <v>5000000</v>
      </c>
      <c r="AT124" s="142">
        <v>0</v>
      </c>
      <c r="AU124" s="142">
        <v>0</v>
      </c>
      <c r="AV124" s="142">
        <v>0</v>
      </c>
      <c r="AW124" s="142">
        <v>0</v>
      </c>
      <c r="AX124" s="142">
        <v>5000000</v>
      </c>
      <c r="AY124" s="142">
        <v>0</v>
      </c>
      <c r="AZ124" s="142">
        <f t="shared" si="13"/>
        <v>5000000</v>
      </c>
      <c r="BA124" s="142">
        <f t="shared" si="16"/>
        <v>20000000</v>
      </c>
      <c r="BB124" s="172"/>
    </row>
    <row r="125" spans="1:54" s="143" customFormat="1" ht="52.5" thickTop="1" thickBot="1" x14ac:dyDescent="0.25">
      <c r="A125" s="134"/>
      <c r="B125" s="135" t="s">
        <v>55</v>
      </c>
      <c r="C125" s="135" t="s">
        <v>616</v>
      </c>
      <c r="D125" s="135" t="s">
        <v>617</v>
      </c>
      <c r="E125" s="135" t="s">
        <v>618</v>
      </c>
      <c r="F125" s="135" t="s">
        <v>1155</v>
      </c>
      <c r="G125" s="135" t="s">
        <v>1156</v>
      </c>
      <c r="H125" s="135" t="s">
        <v>7</v>
      </c>
      <c r="I125" s="136">
        <v>1</v>
      </c>
      <c r="J125" s="136">
        <v>1</v>
      </c>
      <c r="K125" s="135" t="s">
        <v>153</v>
      </c>
      <c r="L125" s="183" t="s">
        <v>207</v>
      </c>
      <c r="M125" s="135" t="s">
        <v>7</v>
      </c>
      <c r="N125" s="135" t="s">
        <v>312</v>
      </c>
      <c r="O125" s="136">
        <v>1</v>
      </c>
      <c r="P125" s="136">
        <v>122</v>
      </c>
      <c r="Q125" s="134" t="s">
        <v>607</v>
      </c>
      <c r="R125" s="134" t="s">
        <v>1287</v>
      </c>
      <c r="S125" s="136" t="s">
        <v>35</v>
      </c>
      <c r="T125" s="136">
        <v>1</v>
      </c>
      <c r="U125" s="136">
        <v>1</v>
      </c>
      <c r="V125" s="136">
        <v>1</v>
      </c>
      <c r="W125" s="136">
        <v>1</v>
      </c>
      <c r="X125" s="151">
        <v>1</v>
      </c>
      <c r="Y125" s="174">
        <v>5000000</v>
      </c>
      <c r="Z125" s="142">
        <v>0</v>
      </c>
      <c r="AA125" s="142">
        <v>0</v>
      </c>
      <c r="AB125" s="142">
        <v>0</v>
      </c>
      <c r="AC125" s="142">
        <v>0</v>
      </c>
      <c r="AD125" s="142">
        <v>0</v>
      </c>
      <c r="AE125" s="142">
        <f t="shared" si="14"/>
        <v>5000000</v>
      </c>
      <c r="AF125" s="142">
        <v>0</v>
      </c>
      <c r="AG125" s="142">
        <v>0</v>
      </c>
      <c r="AH125" s="142">
        <v>0</v>
      </c>
      <c r="AI125" s="142">
        <v>0</v>
      </c>
      <c r="AJ125" s="142">
        <v>0</v>
      </c>
      <c r="AK125" s="142">
        <v>0</v>
      </c>
      <c r="AL125" s="142">
        <f t="shared" si="15"/>
        <v>0</v>
      </c>
      <c r="AM125" s="142">
        <v>0</v>
      </c>
      <c r="AN125" s="142">
        <v>0</v>
      </c>
      <c r="AO125" s="142">
        <v>0</v>
      </c>
      <c r="AP125" s="142">
        <v>0</v>
      </c>
      <c r="AQ125" s="142">
        <v>0</v>
      </c>
      <c r="AR125" s="142">
        <v>0</v>
      </c>
      <c r="AS125" s="142">
        <f t="shared" si="12"/>
        <v>0</v>
      </c>
      <c r="AT125" s="142">
        <v>0</v>
      </c>
      <c r="AU125" s="142">
        <v>0</v>
      </c>
      <c r="AV125" s="142">
        <v>0</v>
      </c>
      <c r="AW125" s="142">
        <v>0</v>
      </c>
      <c r="AX125" s="142">
        <v>0</v>
      </c>
      <c r="AY125" s="142">
        <v>0</v>
      </c>
      <c r="AZ125" s="142">
        <f t="shared" si="13"/>
        <v>0</v>
      </c>
      <c r="BA125" s="142">
        <f t="shared" si="16"/>
        <v>5000000</v>
      </c>
      <c r="BB125" s="172"/>
    </row>
    <row r="126" spans="1:54" s="143" customFormat="1" ht="52.5" thickTop="1" thickBot="1" x14ac:dyDescent="0.25">
      <c r="A126" s="134"/>
      <c r="B126" s="135" t="s">
        <v>55</v>
      </c>
      <c r="C126" s="135" t="s">
        <v>616</v>
      </c>
      <c r="D126" s="135" t="s">
        <v>617</v>
      </c>
      <c r="E126" s="135" t="s">
        <v>618</v>
      </c>
      <c r="F126" s="135" t="s">
        <v>1155</v>
      </c>
      <c r="G126" s="135" t="s">
        <v>1156</v>
      </c>
      <c r="H126" s="135" t="s">
        <v>7</v>
      </c>
      <c r="I126" s="136">
        <v>1</v>
      </c>
      <c r="J126" s="136">
        <v>1</v>
      </c>
      <c r="K126" s="135" t="s">
        <v>153</v>
      </c>
      <c r="L126" s="183" t="s">
        <v>208</v>
      </c>
      <c r="M126" s="135" t="s">
        <v>7</v>
      </c>
      <c r="N126" s="135" t="s">
        <v>313</v>
      </c>
      <c r="O126" s="136">
        <v>2</v>
      </c>
      <c r="P126" s="136">
        <v>123</v>
      </c>
      <c r="Q126" s="134" t="s">
        <v>607</v>
      </c>
      <c r="R126" s="134" t="s">
        <v>1287</v>
      </c>
      <c r="S126" s="136" t="s">
        <v>35</v>
      </c>
      <c r="T126" s="136">
        <v>1</v>
      </c>
      <c r="U126" s="136">
        <v>0</v>
      </c>
      <c r="V126" s="136">
        <v>2</v>
      </c>
      <c r="W126" s="136">
        <v>2</v>
      </c>
      <c r="X126" s="151">
        <v>2</v>
      </c>
      <c r="Y126" s="142">
        <v>0</v>
      </c>
      <c r="Z126" s="142">
        <v>0</v>
      </c>
      <c r="AA126" s="142">
        <v>0</v>
      </c>
      <c r="AB126" s="142">
        <v>0</v>
      </c>
      <c r="AC126" s="142">
        <v>0</v>
      </c>
      <c r="AD126" s="142">
        <v>0</v>
      </c>
      <c r="AE126" s="142">
        <f t="shared" si="14"/>
        <v>0</v>
      </c>
      <c r="AF126" s="142">
        <v>0</v>
      </c>
      <c r="AG126" s="142">
        <v>0</v>
      </c>
      <c r="AH126" s="142">
        <v>0</v>
      </c>
      <c r="AI126" s="142">
        <v>0</v>
      </c>
      <c r="AJ126" s="142">
        <v>0</v>
      </c>
      <c r="AK126" s="142">
        <v>0</v>
      </c>
      <c r="AL126" s="142">
        <f t="shared" si="15"/>
        <v>0</v>
      </c>
      <c r="AM126" s="142">
        <v>0</v>
      </c>
      <c r="AN126" s="142">
        <v>0</v>
      </c>
      <c r="AO126" s="142">
        <v>0</v>
      </c>
      <c r="AP126" s="142">
        <v>0</v>
      </c>
      <c r="AQ126" s="142">
        <v>10000000</v>
      </c>
      <c r="AR126" s="142">
        <v>0</v>
      </c>
      <c r="AS126" s="142">
        <f t="shared" si="12"/>
        <v>10000000</v>
      </c>
      <c r="AT126" s="142">
        <v>0</v>
      </c>
      <c r="AU126" s="142">
        <v>0</v>
      </c>
      <c r="AV126" s="142">
        <v>0</v>
      </c>
      <c r="AW126" s="142">
        <v>0</v>
      </c>
      <c r="AX126" s="142">
        <v>10000000</v>
      </c>
      <c r="AY126" s="142">
        <v>0</v>
      </c>
      <c r="AZ126" s="142">
        <f t="shared" si="13"/>
        <v>10000000</v>
      </c>
      <c r="BA126" s="142">
        <f t="shared" si="16"/>
        <v>20000000</v>
      </c>
      <c r="BB126" s="172"/>
    </row>
    <row r="127" spans="1:54" s="143" customFormat="1" ht="52.5" thickTop="1" thickBot="1" x14ac:dyDescent="0.25">
      <c r="A127" s="134"/>
      <c r="B127" s="135" t="s">
        <v>55</v>
      </c>
      <c r="C127" s="135" t="s">
        <v>616</v>
      </c>
      <c r="D127" s="135" t="s">
        <v>617</v>
      </c>
      <c r="E127" s="135" t="s">
        <v>618</v>
      </c>
      <c r="F127" s="135" t="s">
        <v>1155</v>
      </c>
      <c r="G127" s="135" t="s">
        <v>1156</v>
      </c>
      <c r="H127" s="135" t="s">
        <v>7</v>
      </c>
      <c r="I127" s="136">
        <v>1</v>
      </c>
      <c r="J127" s="136">
        <v>1</v>
      </c>
      <c r="K127" s="135" t="s">
        <v>153</v>
      </c>
      <c r="L127" s="183" t="s">
        <v>209</v>
      </c>
      <c r="M127" s="135" t="s">
        <v>7</v>
      </c>
      <c r="N127" s="135" t="s">
        <v>314</v>
      </c>
      <c r="O127" s="136">
        <v>100</v>
      </c>
      <c r="P127" s="136">
        <v>124</v>
      </c>
      <c r="Q127" s="134" t="s">
        <v>607</v>
      </c>
      <c r="R127" s="134" t="s">
        <v>1287</v>
      </c>
      <c r="S127" s="136" t="s">
        <v>35</v>
      </c>
      <c r="T127" s="136">
        <v>50</v>
      </c>
      <c r="U127" s="136">
        <v>25</v>
      </c>
      <c r="V127" s="136">
        <v>25</v>
      </c>
      <c r="W127" s="136">
        <v>0</v>
      </c>
      <c r="X127" s="151">
        <f>SUBTOTAL(9,T127:W127)</f>
        <v>100</v>
      </c>
      <c r="Y127" s="142">
        <v>0</v>
      </c>
      <c r="Z127" s="142">
        <v>0</v>
      </c>
      <c r="AA127" s="142">
        <v>0</v>
      </c>
      <c r="AB127" s="142">
        <v>0</v>
      </c>
      <c r="AC127" s="142">
        <v>0</v>
      </c>
      <c r="AD127" s="142">
        <v>0</v>
      </c>
      <c r="AE127" s="142">
        <f t="shared" si="14"/>
        <v>0</v>
      </c>
      <c r="AF127" s="142">
        <v>0</v>
      </c>
      <c r="AG127" s="142">
        <v>0</v>
      </c>
      <c r="AH127" s="142">
        <v>0</v>
      </c>
      <c r="AI127" s="142">
        <v>0</v>
      </c>
      <c r="AJ127" s="142">
        <v>5000000</v>
      </c>
      <c r="AK127" s="142">
        <v>0</v>
      </c>
      <c r="AL127" s="142">
        <f t="shared" si="15"/>
        <v>5000000</v>
      </c>
      <c r="AM127" s="142">
        <v>0</v>
      </c>
      <c r="AN127" s="142">
        <v>0</v>
      </c>
      <c r="AO127" s="142">
        <v>0</v>
      </c>
      <c r="AP127" s="142">
        <v>0</v>
      </c>
      <c r="AQ127" s="142">
        <v>10000000</v>
      </c>
      <c r="AR127" s="142">
        <v>0</v>
      </c>
      <c r="AS127" s="142">
        <f t="shared" si="12"/>
        <v>10000000</v>
      </c>
      <c r="AT127" s="142">
        <v>0</v>
      </c>
      <c r="AU127" s="142">
        <v>0</v>
      </c>
      <c r="AV127" s="142">
        <v>0</v>
      </c>
      <c r="AW127" s="142">
        <v>0</v>
      </c>
      <c r="AX127" s="142">
        <v>10000000</v>
      </c>
      <c r="AY127" s="142">
        <v>0</v>
      </c>
      <c r="AZ127" s="142">
        <f t="shared" si="13"/>
        <v>10000000</v>
      </c>
      <c r="BA127" s="142">
        <f t="shared" si="16"/>
        <v>25000000</v>
      </c>
      <c r="BB127" s="172"/>
    </row>
    <row r="128" spans="1:54" s="143" customFormat="1" ht="52.5" thickTop="1" thickBot="1" x14ac:dyDescent="0.25">
      <c r="A128" s="134"/>
      <c r="B128" s="135" t="s">
        <v>55</v>
      </c>
      <c r="C128" s="135" t="s">
        <v>616</v>
      </c>
      <c r="D128" s="135" t="s">
        <v>617</v>
      </c>
      <c r="E128" s="135" t="s">
        <v>618</v>
      </c>
      <c r="F128" s="135" t="s">
        <v>1155</v>
      </c>
      <c r="G128" s="135" t="s">
        <v>1156</v>
      </c>
      <c r="H128" s="135" t="s">
        <v>7</v>
      </c>
      <c r="I128" s="136">
        <v>1</v>
      </c>
      <c r="J128" s="136">
        <v>1</v>
      </c>
      <c r="K128" s="135" t="s">
        <v>153</v>
      </c>
      <c r="L128" s="183" t="s">
        <v>622</v>
      </c>
      <c r="M128" s="135" t="s">
        <v>7</v>
      </c>
      <c r="N128" s="135" t="s">
        <v>315</v>
      </c>
      <c r="O128" s="136">
        <v>4</v>
      </c>
      <c r="P128" s="136">
        <v>125</v>
      </c>
      <c r="Q128" s="134" t="s">
        <v>607</v>
      </c>
      <c r="R128" s="134" t="s">
        <v>1287</v>
      </c>
      <c r="S128" s="136" t="s">
        <v>36</v>
      </c>
      <c r="T128" s="136">
        <v>0</v>
      </c>
      <c r="U128" s="136">
        <v>1</v>
      </c>
      <c r="V128" s="136">
        <v>1</v>
      </c>
      <c r="W128" s="136">
        <v>2</v>
      </c>
      <c r="X128" s="151">
        <f>SUBTOTAL(9,T128:W128)</f>
        <v>4</v>
      </c>
      <c r="Y128" s="142">
        <v>0</v>
      </c>
      <c r="Z128" s="142">
        <v>0</v>
      </c>
      <c r="AA128" s="142">
        <v>0</v>
      </c>
      <c r="AB128" s="142">
        <v>0</v>
      </c>
      <c r="AC128" s="142">
        <v>0</v>
      </c>
      <c r="AD128" s="142">
        <v>0</v>
      </c>
      <c r="AE128" s="142">
        <f t="shared" si="14"/>
        <v>0</v>
      </c>
      <c r="AF128" s="142">
        <v>0</v>
      </c>
      <c r="AG128" s="142">
        <v>0</v>
      </c>
      <c r="AH128" s="142">
        <v>0</v>
      </c>
      <c r="AI128" s="142">
        <v>0</v>
      </c>
      <c r="AJ128" s="142">
        <v>30000000</v>
      </c>
      <c r="AK128" s="142">
        <v>0</v>
      </c>
      <c r="AL128" s="142">
        <f t="shared" si="15"/>
        <v>30000000</v>
      </c>
      <c r="AM128" s="142">
        <v>0</v>
      </c>
      <c r="AN128" s="142">
        <v>0</v>
      </c>
      <c r="AO128" s="142">
        <v>0</v>
      </c>
      <c r="AP128" s="142">
        <v>0</v>
      </c>
      <c r="AQ128" s="142">
        <v>30000000</v>
      </c>
      <c r="AR128" s="142">
        <v>0</v>
      </c>
      <c r="AS128" s="142">
        <f t="shared" si="12"/>
        <v>30000000</v>
      </c>
      <c r="AT128" s="142">
        <v>0</v>
      </c>
      <c r="AU128" s="142">
        <v>0</v>
      </c>
      <c r="AV128" s="142">
        <v>0</v>
      </c>
      <c r="AW128" s="142">
        <v>0</v>
      </c>
      <c r="AX128" s="142">
        <v>30000000</v>
      </c>
      <c r="AY128" s="142">
        <v>0</v>
      </c>
      <c r="AZ128" s="142">
        <f t="shared" si="13"/>
        <v>30000000</v>
      </c>
      <c r="BA128" s="142">
        <f t="shared" si="16"/>
        <v>90000000</v>
      </c>
      <c r="BB128" s="172"/>
    </row>
    <row r="129" spans="1:54" s="143" customFormat="1" ht="52.5" thickTop="1" thickBot="1" x14ac:dyDescent="0.25">
      <c r="A129" s="134"/>
      <c r="B129" s="135" t="s">
        <v>55</v>
      </c>
      <c r="C129" s="135" t="s">
        <v>616</v>
      </c>
      <c r="D129" s="135" t="s">
        <v>617</v>
      </c>
      <c r="E129" s="135" t="s">
        <v>618</v>
      </c>
      <c r="F129" s="135" t="s">
        <v>1155</v>
      </c>
      <c r="G129" s="135" t="s">
        <v>1156</v>
      </c>
      <c r="H129" s="135" t="s">
        <v>7</v>
      </c>
      <c r="I129" s="136">
        <v>1</v>
      </c>
      <c r="J129" s="136">
        <v>1</v>
      </c>
      <c r="K129" s="135" t="s">
        <v>153</v>
      </c>
      <c r="L129" s="183" t="s">
        <v>623</v>
      </c>
      <c r="M129" s="135" t="s">
        <v>7</v>
      </c>
      <c r="N129" s="135" t="s">
        <v>624</v>
      </c>
      <c r="O129" s="136">
        <v>4</v>
      </c>
      <c r="P129" s="136">
        <v>126</v>
      </c>
      <c r="Q129" s="134" t="s">
        <v>607</v>
      </c>
      <c r="R129" s="134" t="s">
        <v>1287</v>
      </c>
      <c r="S129" s="136" t="s">
        <v>36</v>
      </c>
      <c r="T129" s="136">
        <v>0</v>
      </c>
      <c r="U129" s="136">
        <v>5</v>
      </c>
      <c r="V129" s="136">
        <v>5</v>
      </c>
      <c r="W129" s="136">
        <v>6</v>
      </c>
      <c r="X129" s="151">
        <f>SUBTOTAL(9,T129:W129)</f>
        <v>16</v>
      </c>
      <c r="Y129" s="142">
        <v>0</v>
      </c>
      <c r="Z129" s="142">
        <v>0</v>
      </c>
      <c r="AA129" s="142">
        <v>0</v>
      </c>
      <c r="AB129" s="142">
        <v>0</v>
      </c>
      <c r="AC129" s="142">
        <v>0</v>
      </c>
      <c r="AD129" s="142">
        <v>0</v>
      </c>
      <c r="AE129" s="142">
        <f t="shared" si="14"/>
        <v>0</v>
      </c>
      <c r="AF129" s="142">
        <v>0</v>
      </c>
      <c r="AG129" s="142">
        <v>0</v>
      </c>
      <c r="AH129" s="142">
        <v>0</v>
      </c>
      <c r="AI129" s="142">
        <v>0</v>
      </c>
      <c r="AJ129" s="142">
        <v>5000000</v>
      </c>
      <c r="AK129" s="142">
        <v>0</v>
      </c>
      <c r="AL129" s="142">
        <f t="shared" si="15"/>
        <v>5000000</v>
      </c>
      <c r="AM129" s="142">
        <v>0</v>
      </c>
      <c r="AN129" s="142">
        <v>0</v>
      </c>
      <c r="AO129" s="142">
        <v>0</v>
      </c>
      <c r="AP129" s="142">
        <v>0</v>
      </c>
      <c r="AQ129" s="142">
        <v>0</v>
      </c>
      <c r="AR129" s="142">
        <v>0</v>
      </c>
      <c r="AS129" s="142">
        <f t="shared" si="12"/>
        <v>0</v>
      </c>
      <c r="AT129" s="142">
        <v>0</v>
      </c>
      <c r="AU129" s="142">
        <v>0</v>
      </c>
      <c r="AV129" s="142">
        <v>0</v>
      </c>
      <c r="AW129" s="142">
        <v>0</v>
      </c>
      <c r="AX129" s="142">
        <v>0</v>
      </c>
      <c r="AY129" s="142">
        <v>0</v>
      </c>
      <c r="AZ129" s="142">
        <f t="shared" si="13"/>
        <v>0</v>
      </c>
      <c r="BA129" s="142">
        <f t="shared" si="16"/>
        <v>5000000</v>
      </c>
      <c r="BB129" s="172"/>
    </row>
    <row r="130" spans="1:54" s="143" customFormat="1" ht="65.25" thickTop="1" thickBot="1" x14ac:dyDescent="0.25">
      <c r="A130" s="134"/>
      <c r="B130" s="135" t="s">
        <v>55</v>
      </c>
      <c r="C130" s="135" t="s">
        <v>616</v>
      </c>
      <c r="D130" s="135" t="s">
        <v>617</v>
      </c>
      <c r="E130" s="135" t="s">
        <v>618</v>
      </c>
      <c r="F130" s="135" t="s">
        <v>1155</v>
      </c>
      <c r="G130" s="135" t="s">
        <v>1156</v>
      </c>
      <c r="H130" s="135" t="s">
        <v>7</v>
      </c>
      <c r="I130" s="136">
        <v>1</v>
      </c>
      <c r="J130" s="136">
        <v>1</v>
      </c>
      <c r="K130" s="135" t="s">
        <v>153</v>
      </c>
      <c r="L130" s="183" t="s">
        <v>1234</v>
      </c>
      <c r="M130" s="135" t="s">
        <v>7</v>
      </c>
      <c r="N130" s="135" t="s">
        <v>316</v>
      </c>
      <c r="O130" s="136">
        <v>2</v>
      </c>
      <c r="P130" s="136">
        <v>127</v>
      </c>
      <c r="Q130" s="134" t="s">
        <v>607</v>
      </c>
      <c r="R130" s="134" t="s">
        <v>1287</v>
      </c>
      <c r="S130" s="136" t="s">
        <v>36</v>
      </c>
      <c r="T130" s="136">
        <v>0</v>
      </c>
      <c r="U130" s="136">
        <v>0</v>
      </c>
      <c r="V130" s="136">
        <v>1</v>
      </c>
      <c r="W130" s="136">
        <v>1</v>
      </c>
      <c r="X130" s="151">
        <f>SUBTOTAL(9,T130:W130)</f>
        <v>2</v>
      </c>
      <c r="Y130" s="142">
        <v>0</v>
      </c>
      <c r="Z130" s="142">
        <v>0</v>
      </c>
      <c r="AA130" s="142">
        <v>0</v>
      </c>
      <c r="AB130" s="142">
        <v>0</v>
      </c>
      <c r="AC130" s="142">
        <v>0</v>
      </c>
      <c r="AD130" s="142">
        <v>0</v>
      </c>
      <c r="AE130" s="142">
        <f t="shared" si="14"/>
        <v>0</v>
      </c>
      <c r="AF130" s="142">
        <v>0</v>
      </c>
      <c r="AG130" s="142">
        <v>0</v>
      </c>
      <c r="AH130" s="142">
        <v>0</v>
      </c>
      <c r="AI130" s="142">
        <v>0</v>
      </c>
      <c r="AJ130" s="142">
        <v>0</v>
      </c>
      <c r="AK130" s="142">
        <v>0</v>
      </c>
      <c r="AL130" s="142">
        <f t="shared" si="15"/>
        <v>0</v>
      </c>
      <c r="AM130" s="142">
        <v>0</v>
      </c>
      <c r="AN130" s="142">
        <v>0</v>
      </c>
      <c r="AO130" s="142">
        <v>0</v>
      </c>
      <c r="AP130" s="142">
        <v>0</v>
      </c>
      <c r="AQ130" s="142">
        <v>0</v>
      </c>
      <c r="AR130" s="142">
        <v>0</v>
      </c>
      <c r="AS130" s="142">
        <f t="shared" si="12"/>
        <v>0</v>
      </c>
      <c r="AT130" s="142">
        <v>0</v>
      </c>
      <c r="AU130" s="142">
        <v>0</v>
      </c>
      <c r="AV130" s="142">
        <v>0</v>
      </c>
      <c r="AW130" s="142">
        <v>0</v>
      </c>
      <c r="AX130" s="142">
        <v>0</v>
      </c>
      <c r="AY130" s="142">
        <v>0</v>
      </c>
      <c r="AZ130" s="142">
        <f t="shared" si="13"/>
        <v>0</v>
      </c>
      <c r="BA130" s="142">
        <f t="shared" si="16"/>
        <v>0</v>
      </c>
      <c r="BB130" s="172"/>
    </row>
    <row r="131" spans="1:54" s="143" customFormat="1" ht="52.5" thickTop="1" thickBot="1" x14ac:dyDescent="0.25">
      <c r="A131" s="134"/>
      <c r="B131" s="135" t="s">
        <v>55</v>
      </c>
      <c r="C131" s="135" t="s">
        <v>616</v>
      </c>
      <c r="D131" s="135" t="s">
        <v>617</v>
      </c>
      <c r="E131" s="135" t="s">
        <v>618</v>
      </c>
      <c r="F131" s="135" t="s">
        <v>1157</v>
      </c>
      <c r="G131" s="135" t="s">
        <v>1158</v>
      </c>
      <c r="H131" s="135" t="s">
        <v>7</v>
      </c>
      <c r="I131" s="136">
        <v>1</v>
      </c>
      <c r="J131" s="136">
        <v>1</v>
      </c>
      <c r="K131" s="135" t="s">
        <v>154</v>
      </c>
      <c r="L131" s="183" t="s">
        <v>210</v>
      </c>
      <c r="M131" s="135" t="s">
        <v>7</v>
      </c>
      <c r="N131" s="135" t="s">
        <v>317</v>
      </c>
      <c r="O131" s="136">
        <v>1</v>
      </c>
      <c r="P131" s="136">
        <v>128</v>
      </c>
      <c r="Q131" s="134" t="s">
        <v>607</v>
      </c>
      <c r="R131" s="134" t="s">
        <v>1287</v>
      </c>
      <c r="S131" s="136" t="s">
        <v>35</v>
      </c>
      <c r="T131" s="136">
        <v>1</v>
      </c>
      <c r="U131" s="136">
        <v>1</v>
      </c>
      <c r="V131" s="136">
        <v>1</v>
      </c>
      <c r="W131" s="136">
        <v>1</v>
      </c>
      <c r="X131" s="151">
        <v>1</v>
      </c>
      <c r="Y131" s="142">
        <v>0</v>
      </c>
      <c r="Z131" s="142">
        <v>0</v>
      </c>
      <c r="AA131" s="142">
        <v>0</v>
      </c>
      <c r="AB131" s="142">
        <v>0</v>
      </c>
      <c r="AC131" s="142">
        <v>0</v>
      </c>
      <c r="AD131" s="142">
        <v>0</v>
      </c>
      <c r="AE131" s="142">
        <f t="shared" si="14"/>
        <v>0</v>
      </c>
      <c r="AF131" s="142">
        <v>0</v>
      </c>
      <c r="AG131" s="142">
        <v>0</v>
      </c>
      <c r="AH131" s="142">
        <v>25000000</v>
      </c>
      <c r="AI131" s="142">
        <v>0</v>
      </c>
      <c r="AJ131" s="142">
        <v>0</v>
      </c>
      <c r="AK131" s="142">
        <v>0</v>
      </c>
      <c r="AL131" s="142">
        <f t="shared" si="15"/>
        <v>25000000</v>
      </c>
      <c r="AM131" s="142">
        <v>0</v>
      </c>
      <c r="AN131" s="142">
        <v>0</v>
      </c>
      <c r="AO131" s="142">
        <v>25000000</v>
      </c>
      <c r="AP131" s="142">
        <v>0</v>
      </c>
      <c r="AQ131" s="142">
        <v>0</v>
      </c>
      <c r="AR131" s="142">
        <v>3500000000</v>
      </c>
      <c r="AS131" s="142">
        <f t="shared" si="12"/>
        <v>3525000000</v>
      </c>
      <c r="AT131" s="142">
        <v>0</v>
      </c>
      <c r="AU131" s="142">
        <v>0</v>
      </c>
      <c r="AV131" s="142">
        <v>25000000</v>
      </c>
      <c r="AW131" s="142">
        <v>0</v>
      </c>
      <c r="AX131" s="142">
        <v>0</v>
      </c>
      <c r="AY131" s="142">
        <v>0</v>
      </c>
      <c r="AZ131" s="142">
        <f t="shared" si="13"/>
        <v>25000000</v>
      </c>
      <c r="BA131" s="142">
        <f t="shared" si="16"/>
        <v>3575000000</v>
      </c>
      <c r="BB131" s="172"/>
    </row>
    <row r="132" spans="1:54" s="143" customFormat="1" ht="52.5" thickTop="1" thickBot="1" x14ac:dyDescent="0.25">
      <c r="A132" s="134"/>
      <c r="B132" s="135" t="s">
        <v>55</v>
      </c>
      <c r="C132" s="135" t="s">
        <v>616</v>
      </c>
      <c r="D132" s="135" t="s">
        <v>617</v>
      </c>
      <c r="E132" s="135" t="s">
        <v>618</v>
      </c>
      <c r="F132" s="135" t="s">
        <v>1157</v>
      </c>
      <c r="G132" s="135" t="s">
        <v>1158</v>
      </c>
      <c r="H132" s="135" t="s">
        <v>7</v>
      </c>
      <c r="I132" s="136">
        <v>1</v>
      </c>
      <c r="J132" s="136">
        <v>1</v>
      </c>
      <c r="K132" s="135" t="s">
        <v>154</v>
      </c>
      <c r="L132" s="183" t="s">
        <v>211</v>
      </c>
      <c r="M132" s="135" t="s">
        <v>7</v>
      </c>
      <c r="N132" s="135" t="s">
        <v>318</v>
      </c>
      <c r="O132" s="136">
        <v>100</v>
      </c>
      <c r="P132" s="136">
        <v>129</v>
      </c>
      <c r="Q132" s="134" t="s">
        <v>607</v>
      </c>
      <c r="R132" s="134" t="s">
        <v>1287</v>
      </c>
      <c r="S132" s="136" t="s">
        <v>35</v>
      </c>
      <c r="T132" s="136">
        <v>0</v>
      </c>
      <c r="U132" s="136">
        <v>100</v>
      </c>
      <c r="V132" s="136">
        <v>100</v>
      </c>
      <c r="W132" s="136">
        <v>100</v>
      </c>
      <c r="X132" s="151">
        <v>100</v>
      </c>
      <c r="Y132" s="142">
        <v>0</v>
      </c>
      <c r="Z132" s="142">
        <v>0</v>
      </c>
      <c r="AA132" s="142">
        <v>0</v>
      </c>
      <c r="AB132" s="142">
        <v>0</v>
      </c>
      <c r="AC132" s="142">
        <v>0</v>
      </c>
      <c r="AD132" s="142">
        <v>0</v>
      </c>
      <c r="AE132" s="142">
        <f t="shared" si="14"/>
        <v>0</v>
      </c>
      <c r="AF132" s="142">
        <v>0</v>
      </c>
      <c r="AG132" s="142">
        <v>0</v>
      </c>
      <c r="AH132" s="142">
        <v>400000000</v>
      </c>
      <c r="AI132" s="142">
        <v>0</v>
      </c>
      <c r="AJ132" s="142">
        <v>0</v>
      </c>
      <c r="AK132" s="142">
        <v>0</v>
      </c>
      <c r="AL132" s="142">
        <f t="shared" si="15"/>
        <v>400000000</v>
      </c>
      <c r="AM132" s="142">
        <v>0</v>
      </c>
      <c r="AN132" s="142">
        <v>0</v>
      </c>
      <c r="AO132" s="142">
        <v>400000000</v>
      </c>
      <c r="AP132" s="142">
        <v>0</v>
      </c>
      <c r="AQ132" s="142">
        <v>0</v>
      </c>
      <c r="AR132" s="142">
        <v>0</v>
      </c>
      <c r="AS132" s="142">
        <f t="shared" ref="AS132:AS195" si="18">SUBTOTAL(9,AM132:AR132)</f>
        <v>400000000</v>
      </c>
      <c r="AT132" s="142">
        <v>0</v>
      </c>
      <c r="AU132" s="142">
        <v>0</v>
      </c>
      <c r="AV132" s="142">
        <v>400000000</v>
      </c>
      <c r="AW132" s="142">
        <v>0</v>
      </c>
      <c r="AX132" s="142">
        <v>0</v>
      </c>
      <c r="AY132" s="142">
        <v>0</v>
      </c>
      <c r="AZ132" s="142">
        <f t="shared" si="13"/>
        <v>400000000</v>
      </c>
      <c r="BA132" s="142">
        <f t="shared" si="16"/>
        <v>1200000000</v>
      </c>
      <c r="BB132" s="172"/>
    </row>
    <row r="133" spans="1:54" s="143" customFormat="1" ht="116.25" thickTop="1" thickBot="1" x14ac:dyDescent="0.25">
      <c r="A133" s="134"/>
      <c r="B133" s="135" t="s">
        <v>55</v>
      </c>
      <c r="C133" s="135" t="s">
        <v>616</v>
      </c>
      <c r="D133" s="135" t="s">
        <v>617</v>
      </c>
      <c r="E133" s="135" t="s">
        <v>618</v>
      </c>
      <c r="F133" s="135" t="s">
        <v>1157</v>
      </c>
      <c r="G133" s="135" t="s">
        <v>1158</v>
      </c>
      <c r="H133" s="135" t="s">
        <v>7</v>
      </c>
      <c r="I133" s="136">
        <v>1</v>
      </c>
      <c r="J133" s="136">
        <v>1</v>
      </c>
      <c r="K133" s="135" t="s">
        <v>154</v>
      </c>
      <c r="L133" s="183" t="s">
        <v>212</v>
      </c>
      <c r="M133" s="135" t="s">
        <v>7</v>
      </c>
      <c r="N133" s="135" t="s">
        <v>319</v>
      </c>
      <c r="O133" s="136">
        <v>500</v>
      </c>
      <c r="P133" s="136">
        <v>130</v>
      </c>
      <c r="Q133" s="134" t="s">
        <v>607</v>
      </c>
      <c r="R133" s="134" t="s">
        <v>1287</v>
      </c>
      <c r="S133" s="136" t="s">
        <v>36</v>
      </c>
      <c r="T133" s="136">
        <v>100</v>
      </c>
      <c r="U133" s="136">
        <v>100</v>
      </c>
      <c r="V133" s="136">
        <v>100</v>
      </c>
      <c r="W133" s="136">
        <v>200</v>
      </c>
      <c r="X133" s="151">
        <f>SUBTOTAL(9,T133:W133)</f>
        <v>500</v>
      </c>
      <c r="Y133" s="174">
        <f>+'POAI 2020'!R89+'POAI 2020'!AR89</f>
        <v>232373968.53999999</v>
      </c>
      <c r="Z133" s="142">
        <v>0</v>
      </c>
      <c r="AA133" s="142">
        <f>+'POAI 2020'!D89</f>
        <v>365960</v>
      </c>
      <c r="AB133" s="142">
        <v>0</v>
      </c>
      <c r="AC133" s="142">
        <v>0</v>
      </c>
      <c r="AD133" s="142">
        <v>0</v>
      </c>
      <c r="AE133" s="142">
        <f t="shared" si="14"/>
        <v>232739928.53999999</v>
      </c>
      <c r="AF133" s="142">
        <v>0</v>
      </c>
      <c r="AG133" s="142">
        <v>0</v>
      </c>
      <c r="AH133" s="142">
        <v>560000000</v>
      </c>
      <c r="AI133" s="142">
        <v>0</v>
      </c>
      <c r="AJ133" s="142">
        <v>0</v>
      </c>
      <c r="AK133" s="142">
        <v>0</v>
      </c>
      <c r="AL133" s="142">
        <f t="shared" si="15"/>
        <v>560000000</v>
      </c>
      <c r="AM133" s="142">
        <v>0</v>
      </c>
      <c r="AN133" s="142">
        <v>0</v>
      </c>
      <c r="AO133" s="142">
        <v>560000000</v>
      </c>
      <c r="AP133" s="142">
        <v>0</v>
      </c>
      <c r="AQ133" s="142">
        <v>0</v>
      </c>
      <c r="AR133" s="142">
        <v>0</v>
      </c>
      <c r="AS133" s="142">
        <f t="shared" si="18"/>
        <v>560000000</v>
      </c>
      <c r="AT133" s="142">
        <v>0</v>
      </c>
      <c r="AU133" s="142">
        <v>0</v>
      </c>
      <c r="AV133" s="142">
        <v>560000000</v>
      </c>
      <c r="AW133" s="142">
        <v>0</v>
      </c>
      <c r="AX133" s="142">
        <v>0</v>
      </c>
      <c r="AY133" s="142">
        <v>0</v>
      </c>
      <c r="AZ133" s="142">
        <f t="shared" ref="AZ133:AZ196" si="19">SUBTOTAL(9,AT133:AY133)</f>
        <v>560000000</v>
      </c>
      <c r="BA133" s="142">
        <f t="shared" si="16"/>
        <v>1912739928.54</v>
      </c>
      <c r="BB133" s="172"/>
    </row>
    <row r="134" spans="1:54" s="143" customFormat="1" ht="52.5" thickTop="1" thickBot="1" x14ac:dyDescent="0.25">
      <c r="A134" s="134"/>
      <c r="B134" s="135" t="s">
        <v>55</v>
      </c>
      <c r="C134" s="135" t="s">
        <v>616</v>
      </c>
      <c r="D134" s="135" t="s">
        <v>617</v>
      </c>
      <c r="E134" s="135" t="s">
        <v>618</v>
      </c>
      <c r="F134" s="135" t="s">
        <v>1157</v>
      </c>
      <c r="G134" s="135" t="s">
        <v>1158</v>
      </c>
      <c r="H134" s="135" t="s">
        <v>7</v>
      </c>
      <c r="I134" s="136">
        <v>1</v>
      </c>
      <c r="J134" s="136">
        <v>1</v>
      </c>
      <c r="K134" s="135" t="s">
        <v>154</v>
      </c>
      <c r="L134" s="183" t="s">
        <v>625</v>
      </c>
      <c r="M134" s="135" t="s">
        <v>7</v>
      </c>
      <c r="N134" s="135" t="s">
        <v>318</v>
      </c>
      <c r="O134" s="136">
        <v>34</v>
      </c>
      <c r="P134" s="136">
        <v>131</v>
      </c>
      <c r="Q134" s="134" t="s">
        <v>607</v>
      </c>
      <c r="R134" s="134" t="s">
        <v>1287</v>
      </c>
      <c r="S134" s="136" t="s">
        <v>35</v>
      </c>
      <c r="T134" s="136">
        <v>34</v>
      </c>
      <c r="U134" s="136">
        <v>34</v>
      </c>
      <c r="V134" s="136">
        <v>34</v>
      </c>
      <c r="W134" s="136">
        <v>34</v>
      </c>
      <c r="X134" s="151">
        <v>34</v>
      </c>
      <c r="Y134" s="142">
        <v>0</v>
      </c>
      <c r="Z134" s="142">
        <v>0</v>
      </c>
      <c r="AA134" s="142">
        <v>0</v>
      </c>
      <c r="AB134" s="142">
        <v>0</v>
      </c>
      <c r="AC134" s="142">
        <v>0</v>
      </c>
      <c r="AD134" s="142">
        <v>0</v>
      </c>
      <c r="AE134" s="142">
        <f t="shared" si="14"/>
        <v>0</v>
      </c>
      <c r="AF134" s="142">
        <v>0</v>
      </c>
      <c r="AG134" s="142">
        <v>0</v>
      </c>
      <c r="AH134" s="142">
        <v>631000000</v>
      </c>
      <c r="AI134" s="142">
        <v>0</v>
      </c>
      <c r="AJ134" s="142">
        <v>0</v>
      </c>
      <c r="AK134" s="142">
        <v>0</v>
      </c>
      <c r="AL134" s="142">
        <f t="shared" si="15"/>
        <v>631000000</v>
      </c>
      <c r="AM134" s="142">
        <v>0</v>
      </c>
      <c r="AN134" s="142">
        <v>0</v>
      </c>
      <c r="AO134" s="142">
        <v>748000000</v>
      </c>
      <c r="AP134" s="142">
        <v>0</v>
      </c>
      <c r="AQ134" s="142">
        <v>0</v>
      </c>
      <c r="AR134" s="142">
        <v>0</v>
      </c>
      <c r="AS134" s="142">
        <f t="shared" si="18"/>
        <v>748000000</v>
      </c>
      <c r="AT134" s="142">
        <v>0</v>
      </c>
      <c r="AU134" s="142">
        <v>0</v>
      </c>
      <c r="AV134" s="142">
        <v>865000000</v>
      </c>
      <c r="AW134" s="142">
        <v>0</v>
      </c>
      <c r="AX134" s="142">
        <v>0</v>
      </c>
      <c r="AY134" s="142">
        <v>0</v>
      </c>
      <c r="AZ134" s="142">
        <f t="shared" si="19"/>
        <v>865000000</v>
      </c>
      <c r="BA134" s="142">
        <f t="shared" si="16"/>
        <v>2244000000</v>
      </c>
      <c r="BB134" s="172"/>
    </row>
    <row r="135" spans="1:54" s="143" customFormat="1" ht="52.5" thickTop="1" thickBot="1" x14ac:dyDescent="0.25">
      <c r="A135" s="134"/>
      <c r="B135" s="135" t="s">
        <v>55</v>
      </c>
      <c r="C135" s="135" t="s">
        <v>616</v>
      </c>
      <c r="D135" s="135" t="s">
        <v>617</v>
      </c>
      <c r="E135" s="135" t="s">
        <v>618</v>
      </c>
      <c r="F135" s="135" t="s">
        <v>1157</v>
      </c>
      <c r="G135" s="135" t="s">
        <v>1158</v>
      </c>
      <c r="H135" s="135" t="s">
        <v>7</v>
      </c>
      <c r="I135" s="136">
        <v>1</v>
      </c>
      <c r="J135" s="136">
        <v>1</v>
      </c>
      <c r="K135" s="135" t="s">
        <v>154</v>
      </c>
      <c r="L135" s="183" t="s">
        <v>213</v>
      </c>
      <c r="M135" s="135" t="s">
        <v>7</v>
      </c>
      <c r="N135" s="135" t="s">
        <v>320</v>
      </c>
      <c r="O135" s="136">
        <v>1</v>
      </c>
      <c r="P135" s="136">
        <v>132</v>
      </c>
      <c r="Q135" s="134" t="s">
        <v>1177</v>
      </c>
      <c r="R135" s="134" t="s">
        <v>1289</v>
      </c>
      <c r="S135" s="136" t="s">
        <v>36</v>
      </c>
      <c r="T135" s="136">
        <v>0</v>
      </c>
      <c r="U135" s="136">
        <v>0</v>
      </c>
      <c r="V135" s="136">
        <v>1</v>
      </c>
      <c r="W135" s="136">
        <v>0</v>
      </c>
      <c r="X135" s="151">
        <v>1</v>
      </c>
      <c r="Y135" s="142">
        <v>0</v>
      </c>
      <c r="Z135" s="142">
        <v>0</v>
      </c>
      <c r="AA135" s="142">
        <v>0</v>
      </c>
      <c r="AB135" s="142">
        <v>0</v>
      </c>
      <c r="AC135" s="142">
        <v>0</v>
      </c>
      <c r="AD135" s="142">
        <v>0</v>
      </c>
      <c r="AE135" s="142">
        <f t="shared" si="14"/>
        <v>0</v>
      </c>
      <c r="AF135" s="142">
        <v>0</v>
      </c>
      <c r="AG135" s="142">
        <v>0</v>
      </c>
      <c r="AH135" s="142">
        <v>0</v>
      </c>
      <c r="AI135" s="142">
        <v>0</v>
      </c>
      <c r="AJ135" s="142">
        <v>0</v>
      </c>
      <c r="AK135" s="142">
        <v>0</v>
      </c>
      <c r="AL135" s="142">
        <f t="shared" si="15"/>
        <v>0</v>
      </c>
      <c r="AM135" s="142">
        <v>0</v>
      </c>
      <c r="AN135" s="142">
        <v>0</v>
      </c>
      <c r="AO135" s="142">
        <v>0</v>
      </c>
      <c r="AP135" s="142">
        <v>0</v>
      </c>
      <c r="AQ135" s="142">
        <v>0</v>
      </c>
      <c r="AR135" s="142">
        <v>0</v>
      </c>
      <c r="AS135" s="142">
        <f t="shared" si="18"/>
        <v>0</v>
      </c>
      <c r="AT135" s="142">
        <v>0</v>
      </c>
      <c r="AU135" s="142">
        <v>0</v>
      </c>
      <c r="AV135" s="142">
        <v>0</v>
      </c>
      <c r="AW135" s="142">
        <v>0</v>
      </c>
      <c r="AX135" s="142">
        <v>0</v>
      </c>
      <c r="AY135" s="142">
        <v>0</v>
      </c>
      <c r="AZ135" s="142">
        <f t="shared" si="19"/>
        <v>0</v>
      </c>
      <c r="BA135" s="142">
        <f t="shared" si="16"/>
        <v>0</v>
      </c>
      <c r="BB135" s="172"/>
    </row>
    <row r="136" spans="1:54" s="143" customFormat="1" ht="52.5" thickTop="1" thickBot="1" x14ac:dyDescent="0.25">
      <c r="A136" s="134"/>
      <c r="B136" s="135" t="s">
        <v>55</v>
      </c>
      <c r="C136" s="135" t="s">
        <v>616</v>
      </c>
      <c r="D136" s="135" t="s">
        <v>617</v>
      </c>
      <c r="E136" s="135" t="s">
        <v>618</v>
      </c>
      <c r="F136" s="135" t="s">
        <v>1157</v>
      </c>
      <c r="G136" s="135" t="s">
        <v>1158</v>
      </c>
      <c r="H136" s="135" t="s">
        <v>7</v>
      </c>
      <c r="I136" s="136">
        <v>1</v>
      </c>
      <c r="J136" s="136">
        <v>1</v>
      </c>
      <c r="K136" s="135" t="s">
        <v>154</v>
      </c>
      <c r="L136" s="183" t="s">
        <v>214</v>
      </c>
      <c r="M136" s="135" t="s">
        <v>7</v>
      </c>
      <c r="N136" s="135" t="s">
        <v>321</v>
      </c>
      <c r="O136" s="136">
        <v>1000</v>
      </c>
      <c r="P136" s="136">
        <v>133</v>
      </c>
      <c r="Q136" s="134" t="s">
        <v>607</v>
      </c>
      <c r="R136" s="134" t="s">
        <v>1287</v>
      </c>
      <c r="S136" s="136" t="s">
        <v>36</v>
      </c>
      <c r="T136" s="136">
        <v>200</v>
      </c>
      <c r="U136" s="136">
        <v>200</v>
      </c>
      <c r="V136" s="136">
        <v>300</v>
      </c>
      <c r="W136" s="136">
        <v>300</v>
      </c>
      <c r="X136" s="151">
        <f>SUBTOTAL(9,T136:W136)</f>
        <v>1000</v>
      </c>
      <c r="Y136" s="142">
        <v>0</v>
      </c>
      <c r="Z136" s="142">
        <v>0</v>
      </c>
      <c r="AA136" s="142">
        <v>0</v>
      </c>
      <c r="AB136" s="142">
        <v>0</v>
      </c>
      <c r="AC136" s="142">
        <v>0</v>
      </c>
      <c r="AD136" s="142">
        <v>0</v>
      </c>
      <c r="AE136" s="142">
        <f t="shared" si="14"/>
        <v>0</v>
      </c>
      <c r="AF136" s="142">
        <v>0</v>
      </c>
      <c r="AG136" s="142">
        <v>0</v>
      </c>
      <c r="AH136" s="142">
        <v>0</v>
      </c>
      <c r="AI136" s="142">
        <v>0</v>
      </c>
      <c r="AJ136" s="142">
        <v>0</v>
      </c>
      <c r="AK136" s="142">
        <v>0</v>
      </c>
      <c r="AL136" s="142">
        <f t="shared" si="15"/>
        <v>0</v>
      </c>
      <c r="AM136" s="142">
        <v>0</v>
      </c>
      <c r="AN136" s="142">
        <v>0</v>
      </c>
      <c r="AO136" s="142">
        <v>0</v>
      </c>
      <c r="AP136" s="142">
        <v>0</v>
      </c>
      <c r="AQ136" s="142">
        <v>0</v>
      </c>
      <c r="AR136" s="142">
        <v>0</v>
      </c>
      <c r="AS136" s="142">
        <f t="shared" si="18"/>
        <v>0</v>
      </c>
      <c r="AT136" s="142">
        <v>0</v>
      </c>
      <c r="AU136" s="142">
        <v>0</v>
      </c>
      <c r="AV136" s="142">
        <v>0</v>
      </c>
      <c r="AW136" s="142">
        <v>0</v>
      </c>
      <c r="AX136" s="142">
        <v>0</v>
      </c>
      <c r="AY136" s="142">
        <v>0</v>
      </c>
      <c r="AZ136" s="142">
        <f t="shared" si="19"/>
        <v>0</v>
      </c>
      <c r="BA136" s="142">
        <f t="shared" si="16"/>
        <v>0</v>
      </c>
      <c r="BB136" s="172"/>
    </row>
    <row r="137" spans="1:54" s="143" customFormat="1" ht="65.25" thickTop="1" thickBot="1" x14ac:dyDescent="0.25">
      <c r="A137" s="134"/>
      <c r="B137" s="135" t="s">
        <v>55</v>
      </c>
      <c r="C137" s="135" t="s">
        <v>616</v>
      </c>
      <c r="D137" s="135" t="s">
        <v>617</v>
      </c>
      <c r="E137" s="135" t="s">
        <v>618</v>
      </c>
      <c r="F137" s="135" t="s">
        <v>1157</v>
      </c>
      <c r="G137" s="135" t="s">
        <v>1158</v>
      </c>
      <c r="H137" s="135" t="s">
        <v>7</v>
      </c>
      <c r="I137" s="136">
        <v>1</v>
      </c>
      <c r="J137" s="136">
        <v>1</v>
      </c>
      <c r="K137" s="135" t="s">
        <v>154</v>
      </c>
      <c r="L137" s="183" t="s">
        <v>215</v>
      </c>
      <c r="M137" s="135" t="s">
        <v>7</v>
      </c>
      <c r="N137" s="135" t="s">
        <v>322</v>
      </c>
      <c r="O137" s="136">
        <v>6</v>
      </c>
      <c r="P137" s="136">
        <v>134</v>
      </c>
      <c r="Q137" s="134" t="s">
        <v>607</v>
      </c>
      <c r="R137" s="134" t="s">
        <v>1287</v>
      </c>
      <c r="S137" s="136" t="s">
        <v>36</v>
      </c>
      <c r="T137" s="136">
        <v>0</v>
      </c>
      <c r="U137" s="136">
        <v>2</v>
      </c>
      <c r="V137" s="136">
        <v>2</v>
      </c>
      <c r="W137" s="136">
        <v>2</v>
      </c>
      <c r="X137" s="151">
        <f>SUBTOTAL(9,T137:W137)</f>
        <v>6</v>
      </c>
      <c r="Y137" s="142">
        <v>0</v>
      </c>
      <c r="Z137" s="142">
        <v>0</v>
      </c>
      <c r="AA137" s="142">
        <v>0</v>
      </c>
      <c r="AB137" s="142">
        <v>0</v>
      </c>
      <c r="AC137" s="142">
        <v>0</v>
      </c>
      <c r="AD137" s="142">
        <v>0</v>
      </c>
      <c r="AE137" s="142">
        <f t="shared" si="14"/>
        <v>0</v>
      </c>
      <c r="AF137" s="142">
        <v>0</v>
      </c>
      <c r="AG137" s="142">
        <v>0</v>
      </c>
      <c r="AH137" s="142">
        <v>0</v>
      </c>
      <c r="AI137" s="142">
        <v>0</v>
      </c>
      <c r="AJ137" s="142">
        <v>0</v>
      </c>
      <c r="AK137" s="142">
        <v>0</v>
      </c>
      <c r="AL137" s="142">
        <f t="shared" si="15"/>
        <v>0</v>
      </c>
      <c r="AM137" s="142">
        <v>0</v>
      </c>
      <c r="AN137" s="142">
        <v>0</v>
      </c>
      <c r="AO137" s="142">
        <v>0</v>
      </c>
      <c r="AP137" s="142">
        <v>0</v>
      </c>
      <c r="AQ137" s="142">
        <v>0</v>
      </c>
      <c r="AR137" s="142">
        <v>0</v>
      </c>
      <c r="AS137" s="142">
        <f t="shared" si="18"/>
        <v>0</v>
      </c>
      <c r="AT137" s="142">
        <v>0</v>
      </c>
      <c r="AU137" s="142">
        <v>0</v>
      </c>
      <c r="AV137" s="142">
        <v>0</v>
      </c>
      <c r="AW137" s="142">
        <v>0</v>
      </c>
      <c r="AX137" s="142">
        <v>0</v>
      </c>
      <c r="AY137" s="142">
        <v>0</v>
      </c>
      <c r="AZ137" s="142">
        <f t="shared" si="19"/>
        <v>0</v>
      </c>
      <c r="BA137" s="142">
        <f t="shared" si="16"/>
        <v>0</v>
      </c>
      <c r="BB137" s="172"/>
    </row>
    <row r="138" spans="1:54" s="143" customFormat="1" ht="65.25" thickTop="1" thickBot="1" x14ac:dyDescent="0.25">
      <c r="A138" s="134"/>
      <c r="B138" s="135" t="s">
        <v>55</v>
      </c>
      <c r="C138" s="135" t="s">
        <v>616</v>
      </c>
      <c r="D138" s="135" t="s">
        <v>617</v>
      </c>
      <c r="E138" s="135" t="s">
        <v>618</v>
      </c>
      <c r="F138" s="135" t="s">
        <v>1157</v>
      </c>
      <c r="G138" s="135" t="s">
        <v>1158</v>
      </c>
      <c r="H138" s="135" t="s">
        <v>7</v>
      </c>
      <c r="I138" s="136">
        <v>1</v>
      </c>
      <c r="J138" s="136">
        <v>1</v>
      </c>
      <c r="K138" s="135" t="s">
        <v>154</v>
      </c>
      <c r="L138" s="183" t="s">
        <v>626</v>
      </c>
      <c r="M138" s="135" t="s">
        <v>7</v>
      </c>
      <c r="N138" s="135" t="s">
        <v>323</v>
      </c>
      <c r="O138" s="136">
        <v>20</v>
      </c>
      <c r="P138" s="136">
        <v>135</v>
      </c>
      <c r="Q138" s="134" t="s">
        <v>607</v>
      </c>
      <c r="R138" s="134" t="s">
        <v>1287</v>
      </c>
      <c r="S138" s="136" t="s">
        <v>36</v>
      </c>
      <c r="T138" s="136">
        <v>0</v>
      </c>
      <c r="U138" s="136">
        <v>5</v>
      </c>
      <c r="V138" s="136">
        <v>5</v>
      </c>
      <c r="W138" s="136">
        <v>10</v>
      </c>
      <c r="X138" s="151">
        <f>SUBTOTAL(9,T138:W138)</f>
        <v>20</v>
      </c>
      <c r="Y138" s="142">
        <v>0</v>
      </c>
      <c r="Z138" s="142">
        <v>0</v>
      </c>
      <c r="AA138" s="142">
        <v>0</v>
      </c>
      <c r="AB138" s="142">
        <v>0</v>
      </c>
      <c r="AC138" s="142">
        <v>0</v>
      </c>
      <c r="AD138" s="142">
        <v>0</v>
      </c>
      <c r="AE138" s="142">
        <f t="shared" si="14"/>
        <v>0</v>
      </c>
      <c r="AF138" s="142">
        <v>0</v>
      </c>
      <c r="AG138" s="142">
        <v>0</v>
      </c>
      <c r="AH138" s="142">
        <v>10000000</v>
      </c>
      <c r="AI138" s="142">
        <v>0</v>
      </c>
      <c r="AJ138" s="142">
        <v>0</v>
      </c>
      <c r="AK138" s="142">
        <v>0</v>
      </c>
      <c r="AL138" s="142">
        <f t="shared" si="15"/>
        <v>10000000</v>
      </c>
      <c r="AM138" s="142">
        <v>0</v>
      </c>
      <c r="AN138" s="142">
        <v>0</v>
      </c>
      <c r="AO138" s="142">
        <v>10000000</v>
      </c>
      <c r="AP138" s="142">
        <v>0</v>
      </c>
      <c r="AQ138" s="142">
        <v>0</v>
      </c>
      <c r="AR138" s="142">
        <v>0</v>
      </c>
      <c r="AS138" s="142">
        <f t="shared" si="18"/>
        <v>10000000</v>
      </c>
      <c r="AT138" s="142">
        <v>0</v>
      </c>
      <c r="AU138" s="142">
        <v>0</v>
      </c>
      <c r="AV138" s="142">
        <v>10000000</v>
      </c>
      <c r="AW138" s="142">
        <v>0</v>
      </c>
      <c r="AX138" s="142">
        <v>0</v>
      </c>
      <c r="AY138" s="142">
        <v>0</v>
      </c>
      <c r="AZ138" s="142">
        <f t="shared" si="19"/>
        <v>10000000</v>
      </c>
      <c r="BA138" s="142">
        <f t="shared" si="16"/>
        <v>30000000</v>
      </c>
      <c r="BB138" s="172"/>
    </row>
    <row r="139" spans="1:54" s="143" customFormat="1" ht="39.75" thickTop="1" thickBot="1" x14ac:dyDescent="0.25">
      <c r="A139" s="134"/>
      <c r="B139" s="135" t="s">
        <v>55</v>
      </c>
      <c r="C139" s="135" t="s">
        <v>616</v>
      </c>
      <c r="D139" s="135" t="s">
        <v>617</v>
      </c>
      <c r="E139" s="135" t="s">
        <v>618</v>
      </c>
      <c r="F139" s="135" t="s">
        <v>217</v>
      </c>
      <c r="G139" s="135" t="s">
        <v>1161</v>
      </c>
      <c r="H139" s="135" t="s">
        <v>22</v>
      </c>
      <c r="I139" s="136">
        <v>100</v>
      </c>
      <c r="J139" s="136">
        <v>100</v>
      </c>
      <c r="K139" s="135" t="s">
        <v>627</v>
      </c>
      <c r="L139" s="135" t="s">
        <v>216</v>
      </c>
      <c r="M139" s="135" t="s">
        <v>22</v>
      </c>
      <c r="N139" s="135" t="s">
        <v>630</v>
      </c>
      <c r="O139" s="156">
        <v>0.5</v>
      </c>
      <c r="P139" s="136">
        <v>136</v>
      </c>
      <c r="Q139" s="134" t="s">
        <v>384</v>
      </c>
      <c r="R139" s="134" t="s">
        <v>1285</v>
      </c>
      <c r="S139" s="136" t="s">
        <v>35</v>
      </c>
      <c r="T139" s="156">
        <v>0.1</v>
      </c>
      <c r="U139" s="156">
        <v>0.5</v>
      </c>
      <c r="V139" s="156">
        <v>0.5</v>
      </c>
      <c r="W139" s="156">
        <v>0.5</v>
      </c>
      <c r="X139" s="170">
        <v>0.5</v>
      </c>
      <c r="Y139" s="142">
        <v>0</v>
      </c>
      <c r="Z139" s="142">
        <v>0</v>
      </c>
      <c r="AA139" s="142">
        <v>0</v>
      </c>
      <c r="AB139" s="142">
        <v>0</v>
      </c>
      <c r="AC139" s="142">
        <v>0</v>
      </c>
      <c r="AD139" s="142">
        <v>0</v>
      </c>
      <c r="AE139" s="142">
        <f t="shared" si="14"/>
        <v>0</v>
      </c>
      <c r="AF139" s="142">
        <v>0</v>
      </c>
      <c r="AG139" s="142">
        <v>0</v>
      </c>
      <c r="AH139" s="142">
        <v>0</v>
      </c>
      <c r="AI139" s="142">
        <v>0</v>
      </c>
      <c r="AJ139" s="142">
        <v>5000000</v>
      </c>
      <c r="AK139" s="142">
        <v>0</v>
      </c>
      <c r="AL139" s="142">
        <f t="shared" si="15"/>
        <v>5000000</v>
      </c>
      <c r="AM139" s="142">
        <v>0</v>
      </c>
      <c r="AN139" s="142">
        <v>0</v>
      </c>
      <c r="AO139" s="142">
        <v>0</v>
      </c>
      <c r="AP139" s="142">
        <v>0</v>
      </c>
      <c r="AQ139" s="142">
        <v>5000000</v>
      </c>
      <c r="AR139" s="142">
        <v>0</v>
      </c>
      <c r="AS139" s="142">
        <f t="shared" si="18"/>
        <v>5000000</v>
      </c>
      <c r="AT139" s="142">
        <v>0</v>
      </c>
      <c r="AU139" s="142">
        <v>0</v>
      </c>
      <c r="AV139" s="142">
        <v>0</v>
      </c>
      <c r="AW139" s="142">
        <v>0</v>
      </c>
      <c r="AX139" s="142">
        <v>5000000</v>
      </c>
      <c r="AY139" s="142">
        <v>0</v>
      </c>
      <c r="AZ139" s="142">
        <f t="shared" si="19"/>
        <v>5000000</v>
      </c>
      <c r="BA139" s="142">
        <f t="shared" si="16"/>
        <v>15000000</v>
      </c>
      <c r="BB139" s="172"/>
    </row>
    <row r="140" spans="1:54" s="143" customFormat="1" ht="39.75" thickTop="1" thickBot="1" x14ac:dyDescent="0.25">
      <c r="A140" s="134"/>
      <c r="B140" s="135" t="s">
        <v>55</v>
      </c>
      <c r="C140" s="135" t="s">
        <v>616</v>
      </c>
      <c r="D140" s="135" t="s">
        <v>617</v>
      </c>
      <c r="E140" s="135" t="s">
        <v>618</v>
      </c>
      <c r="F140" s="135" t="s">
        <v>217</v>
      </c>
      <c r="G140" s="135" t="s">
        <v>1161</v>
      </c>
      <c r="H140" s="135" t="s">
        <v>22</v>
      </c>
      <c r="I140" s="136">
        <v>100</v>
      </c>
      <c r="J140" s="136">
        <v>100</v>
      </c>
      <c r="K140" s="135" t="s">
        <v>627</v>
      </c>
      <c r="L140" s="135" t="s">
        <v>628</v>
      </c>
      <c r="M140" s="135" t="s">
        <v>7</v>
      </c>
      <c r="N140" s="135" t="s">
        <v>631</v>
      </c>
      <c r="O140" s="136">
        <v>4</v>
      </c>
      <c r="P140" s="136">
        <v>137</v>
      </c>
      <c r="Q140" s="134" t="s">
        <v>384</v>
      </c>
      <c r="R140" s="134" t="s">
        <v>1285</v>
      </c>
      <c r="S140" s="136" t="s">
        <v>36</v>
      </c>
      <c r="T140" s="136">
        <v>1</v>
      </c>
      <c r="U140" s="136">
        <v>1</v>
      </c>
      <c r="V140" s="136">
        <v>1</v>
      </c>
      <c r="W140" s="136">
        <v>1</v>
      </c>
      <c r="X140" s="151">
        <v>4</v>
      </c>
      <c r="Y140" s="142">
        <v>0</v>
      </c>
      <c r="Z140" s="142">
        <v>0</v>
      </c>
      <c r="AA140" s="142">
        <v>0</v>
      </c>
      <c r="AB140" s="142">
        <v>0</v>
      </c>
      <c r="AC140" s="142">
        <v>0</v>
      </c>
      <c r="AD140" s="142">
        <v>0</v>
      </c>
      <c r="AE140" s="142">
        <f t="shared" si="14"/>
        <v>0</v>
      </c>
      <c r="AF140" s="142">
        <v>0</v>
      </c>
      <c r="AG140" s="142">
        <v>0</v>
      </c>
      <c r="AH140" s="142">
        <v>0</v>
      </c>
      <c r="AI140" s="142">
        <v>0</v>
      </c>
      <c r="AJ140" s="142">
        <v>5000000</v>
      </c>
      <c r="AK140" s="142">
        <v>0</v>
      </c>
      <c r="AL140" s="142">
        <v>5000000</v>
      </c>
      <c r="AM140" s="142">
        <v>0</v>
      </c>
      <c r="AN140" s="142">
        <v>0</v>
      </c>
      <c r="AO140" s="142">
        <v>0</v>
      </c>
      <c r="AP140" s="142">
        <v>0</v>
      </c>
      <c r="AQ140" s="142">
        <v>5000000</v>
      </c>
      <c r="AR140" s="142">
        <v>0</v>
      </c>
      <c r="AS140" s="142">
        <f t="shared" si="18"/>
        <v>5000000</v>
      </c>
      <c r="AT140" s="142">
        <v>0</v>
      </c>
      <c r="AU140" s="142">
        <v>0</v>
      </c>
      <c r="AV140" s="142">
        <v>0</v>
      </c>
      <c r="AW140" s="142">
        <v>0</v>
      </c>
      <c r="AX140" s="142">
        <v>5000000</v>
      </c>
      <c r="AY140" s="142">
        <v>0</v>
      </c>
      <c r="AZ140" s="142">
        <f t="shared" si="19"/>
        <v>5000000</v>
      </c>
      <c r="BA140" s="142">
        <f t="shared" si="16"/>
        <v>15000000</v>
      </c>
      <c r="BB140" s="172"/>
    </row>
    <row r="141" spans="1:54" s="143" customFormat="1" ht="39.75" thickTop="1" thickBot="1" x14ac:dyDescent="0.25">
      <c r="A141" s="134"/>
      <c r="B141" s="135" t="s">
        <v>55</v>
      </c>
      <c r="C141" s="135" t="s">
        <v>616</v>
      </c>
      <c r="D141" s="135" t="s">
        <v>617</v>
      </c>
      <c r="E141" s="135" t="s">
        <v>618</v>
      </c>
      <c r="F141" s="135" t="s">
        <v>217</v>
      </c>
      <c r="G141" s="135" t="s">
        <v>1161</v>
      </c>
      <c r="H141" s="135" t="s">
        <v>22</v>
      </c>
      <c r="I141" s="136">
        <v>100</v>
      </c>
      <c r="J141" s="136">
        <v>100</v>
      </c>
      <c r="K141" s="135" t="s">
        <v>627</v>
      </c>
      <c r="L141" s="135" t="s">
        <v>217</v>
      </c>
      <c r="M141" s="135" t="s">
        <v>22</v>
      </c>
      <c r="N141" s="135" t="s">
        <v>324</v>
      </c>
      <c r="O141" s="156">
        <v>0.6</v>
      </c>
      <c r="P141" s="136">
        <v>138</v>
      </c>
      <c r="Q141" s="134" t="s">
        <v>384</v>
      </c>
      <c r="R141" s="134" t="s">
        <v>1285</v>
      </c>
      <c r="S141" s="136" t="s">
        <v>35</v>
      </c>
      <c r="T141" s="156">
        <v>0.6</v>
      </c>
      <c r="U141" s="156">
        <v>0.6</v>
      </c>
      <c r="V141" s="156">
        <v>0.6</v>
      </c>
      <c r="W141" s="156">
        <v>0.6</v>
      </c>
      <c r="X141" s="170">
        <v>0.6</v>
      </c>
      <c r="Y141" s="142">
        <v>0</v>
      </c>
      <c r="Z141" s="142">
        <v>0</v>
      </c>
      <c r="AA141" s="142">
        <v>0</v>
      </c>
      <c r="AB141" s="142">
        <v>0</v>
      </c>
      <c r="AC141" s="142">
        <v>0</v>
      </c>
      <c r="AD141" s="142">
        <v>0</v>
      </c>
      <c r="AE141" s="142">
        <f t="shared" ref="AE141:AE204" si="20">SUBTOTAL(9,Y141:AD141)</f>
        <v>0</v>
      </c>
      <c r="AF141" s="142">
        <v>0</v>
      </c>
      <c r="AG141" s="142">
        <v>0</v>
      </c>
      <c r="AH141" s="142">
        <v>0</v>
      </c>
      <c r="AI141" s="142">
        <v>0</v>
      </c>
      <c r="AJ141" s="142">
        <v>0</v>
      </c>
      <c r="AK141" s="142">
        <v>0</v>
      </c>
      <c r="AL141" s="142">
        <v>0</v>
      </c>
      <c r="AM141" s="142">
        <v>0</v>
      </c>
      <c r="AN141" s="142">
        <v>0</v>
      </c>
      <c r="AO141" s="142">
        <v>0</v>
      </c>
      <c r="AP141" s="142">
        <v>0</v>
      </c>
      <c r="AQ141" s="142">
        <v>0</v>
      </c>
      <c r="AR141" s="142">
        <v>0</v>
      </c>
      <c r="AS141" s="142">
        <f t="shared" si="18"/>
        <v>0</v>
      </c>
      <c r="AT141" s="142">
        <v>0</v>
      </c>
      <c r="AU141" s="142">
        <v>0</v>
      </c>
      <c r="AV141" s="142">
        <v>0</v>
      </c>
      <c r="AW141" s="142">
        <v>0</v>
      </c>
      <c r="AX141" s="142">
        <v>0</v>
      </c>
      <c r="AY141" s="142">
        <v>0</v>
      </c>
      <c r="AZ141" s="142">
        <f t="shared" si="19"/>
        <v>0</v>
      </c>
      <c r="BA141" s="142">
        <f t="shared" ref="BA141:BA204" si="21">+AE141+AL141+AS141+AZ141</f>
        <v>0</v>
      </c>
      <c r="BB141" s="172"/>
    </row>
    <row r="142" spans="1:54" s="143" customFormat="1" ht="90.75" thickTop="1" thickBot="1" x14ac:dyDescent="0.25">
      <c r="A142" s="134"/>
      <c r="B142" s="135" t="s">
        <v>55</v>
      </c>
      <c r="C142" s="135" t="s">
        <v>616</v>
      </c>
      <c r="D142" s="135" t="s">
        <v>617</v>
      </c>
      <c r="E142" s="135" t="s">
        <v>618</v>
      </c>
      <c r="F142" s="135" t="s">
        <v>217</v>
      </c>
      <c r="G142" s="135" t="s">
        <v>1161</v>
      </c>
      <c r="H142" s="135" t="s">
        <v>22</v>
      </c>
      <c r="I142" s="136">
        <v>100</v>
      </c>
      <c r="J142" s="136">
        <v>100</v>
      </c>
      <c r="K142" s="135" t="s">
        <v>627</v>
      </c>
      <c r="L142" s="135" t="s">
        <v>218</v>
      </c>
      <c r="M142" s="135" t="s">
        <v>7</v>
      </c>
      <c r="N142" s="135" t="s">
        <v>325</v>
      </c>
      <c r="O142" s="136">
        <v>1</v>
      </c>
      <c r="P142" s="136">
        <v>139</v>
      </c>
      <c r="Q142" s="134" t="s">
        <v>384</v>
      </c>
      <c r="R142" s="134" t="s">
        <v>1285</v>
      </c>
      <c r="S142" s="136" t="s">
        <v>35</v>
      </c>
      <c r="T142" s="136">
        <v>0</v>
      </c>
      <c r="U142" s="136">
        <v>1</v>
      </c>
      <c r="V142" s="136">
        <v>1</v>
      </c>
      <c r="W142" s="136">
        <v>1</v>
      </c>
      <c r="X142" s="151">
        <v>1</v>
      </c>
      <c r="Y142" s="142">
        <v>0</v>
      </c>
      <c r="Z142" s="142">
        <v>0</v>
      </c>
      <c r="AA142" s="142">
        <v>0</v>
      </c>
      <c r="AB142" s="142">
        <v>0</v>
      </c>
      <c r="AC142" s="142">
        <v>0</v>
      </c>
      <c r="AD142" s="142">
        <v>0</v>
      </c>
      <c r="AE142" s="142">
        <f t="shared" si="20"/>
        <v>0</v>
      </c>
      <c r="AF142" s="142">
        <v>0</v>
      </c>
      <c r="AG142" s="142">
        <v>0</v>
      </c>
      <c r="AH142" s="142">
        <v>0</v>
      </c>
      <c r="AI142" s="142">
        <v>0</v>
      </c>
      <c r="AJ142" s="142">
        <v>5000000</v>
      </c>
      <c r="AK142" s="142">
        <v>0</v>
      </c>
      <c r="AL142" s="142">
        <v>5000000</v>
      </c>
      <c r="AM142" s="142">
        <v>0</v>
      </c>
      <c r="AN142" s="142">
        <v>0</v>
      </c>
      <c r="AO142" s="142">
        <v>0</v>
      </c>
      <c r="AP142" s="142">
        <v>0</v>
      </c>
      <c r="AQ142" s="142">
        <v>5000000</v>
      </c>
      <c r="AR142" s="142">
        <v>0</v>
      </c>
      <c r="AS142" s="142">
        <f t="shared" si="18"/>
        <v>5000000</v>
      </c>
      <c r="AT142" s="142">
        <v>0</v>
      </c>
      <c r="AU142" s="142">
        <v>0</v>
      </c>
      <c r="AV142" s="142">
        <v>0</v>
      </c>
      <c r="AW142" s="142">
        <v>0</v>
      </c>
      <c r="AX142" s="142">
        <v>5000000</v>
      </c>
      <c r="AY142" s="142">
        <v>0</v>
      </c>
      <c r="AZ142" s="142">
        <f t="shared" si="19"/>
        <v>5000000</v>
      </c>
      <c r="BA142" s="142">
        <f t="shared" si="21"/>
        <v>15000000</v>
      </c>
      <c r="BB142" s="172"/>
    </row>
    <row r="143" spans="1:54" s="143" customFormat="1" ht="78" thickTop="1" thickBot="1" x14ac:dyDescent="0.25">
      <c r="A143" s="134"/>
      <c r="B143" s="135" t="s">
        <v>55</v>
      </c>
      <c r="C143" s="135" t="s">
        <v>616</v>
      </c>
      <c r="D143" s="135" t="s">
        <v>617</v>
      </c>
      <c r="E143" s="135" t="s">
        <v>618</v>
      </c>
      <c r="F143" s="135" t="s">
        <v>217</v>
      </c>
      <c r="G143" s="135" t="s">
        <v>1161</v>
      </c>
      <c r="H143" s="135" t="s">
        <v>22</v>
      </c>
      <c r="I143" s="136">
        <v>100</v>
      </c>
      <c r="J143" s="136">
        <v>100</v>
      </c>
      <c r="K143" s="135" t="s">
        <v>627</v>
      </c>
      <c r="L143" s="135" t="s">
        <v>219</v>
      </c>
      <c r="M143" s="135" t="s">
        <v>7</v>
      </c>
      <c r="N143" s="135" t="s">
        <v>325</v>
      </c>
      <c r="O143" s="136">
        <v>1</v>
      </c>
      <c r="P143" s="136">
        <v>140</v>
      </c>
      <c r="Q143" s="134" t="s">
        <v>384</v>
      </c>
      <c r="R143" s="134" t="s">
        <v>1285</v>
      </c>
      <c r="S143" s="136" t="s">
        <v>35</v>
      </c>
      <c r="T143" s="136">
        <v>1</v>
      </c>
      <c r="U143" s="136">
        <v>1</v>
      </c>
      <c r="V143" s="136">
        <v>1</v>
      </c>
      <c r="W143" s="136">
        <v>1</v>
      </c>
      <c r="X143" s="151">
        <v>1</v>
      </c>
      <c r="Y143" s="142">
        <v>0</v>
      </c>
      <c r="Z143" s="142">
        <v>0</v>
      </c>
      <c r="AA143" s="142">
        <v>0</v>
      </c>
      <c r="AB143" s="142">
        <v>0</v>
      </c>
      <c r="AC143" s="142">
        <v>0</v>
      </c>
      <c r="AD143" s="142">
        <v>0</v>
      </c>
      <c r="AE143" s="142">
        <f t="shared" si="20"/>
        <v>0</v>
      </c>
      <c r="AF143" s="142">
        <v>0</v>
      </c>
      <c r="AG143" s="142">
        <v>0</v>
      </c>
      <c r="AH143" s="142">
        <v>0</v>
      </c>
      <c r="AI143" s="142">
        <v>0</v>
      </c>
      <c r="AJ143" s="142">
        <v>5000000</v>
      </c>
      <c r="AK143" s="142">
        <v>0</v>
      </c>
      <c r="AL143" s="142">
        <f t="shared" ref="AL143:AL204" si="22">SUBTOTAL(9,AF143:AK143)</f>
        <v>5000000</v>
      </c>
      <c r="AM143" s="142">
        <v>0</v>
      </c>
      <c r="AN143" s="142">
        <v>0</v>
      </c>
      <c r="AO143" s="142">
        <v>0</v>
      </c>
      <c r="AP143" s="142">
        <v>0</v>
      </c>
      <c r="AQ143" s="142">
        <v>5000000</v>
      </c>
      <c r="AR143" s="142">
        <v>0</v>
      </c>
      <c r="AS143" s="142">
        <f t="shared" si="18"/>
        <v>5000000</v>
      </c>
      <c r="AT143" s="142">
        <v>0</v>
      </c>
      <c r="AU143" s="142">
        <v>0</v>
      </c>
      <c r="AV143" s="142">
        <v>0</v>
      </c>
      <c r="AW143" s="142">
        <v>0</v>
      </c>
      <c r="AX143" s="142">
        <v>5000000</v>
      </c>
      <c r="AY143" s="142">
        <v>0</v>
      </c>
      <c r="AZ143" s="142">
        <f t="shared" si="19"/>
        <v>5000000</v>
      </c>
      <c r="BA143" s="142">
        <f t="shared" si="21"/>
        <v>15000000</v>
      </c>
      <c r="BB143" s="172"/>
    </row>
    <row r="144" spans="1:54" s="143" customFormat="1" ht="39.75" thickTop="1" thickBot="1" x14ac:dyDescent="0.25">
      <c r="A144" s="134"/>
      <c r="B144" s="135" t="s">
        <v>55</v>
      </c>
      <c r="C144" s="135" t="s">
        <v>616</v>
      </c>
      <c r="D144" s="135" t="s">
        <v>617</v>
      </c>
      <c r="E144" s="135" t="s">
        <v>618</v>
      </c>
      <c r="F144" s="135" t="s">
        <v>217</v>
      </c>
      <c r="G144" s="135" t="s">
        <v>1161</v>
      </c>
      <c r="H144" s="135" t="s">
        <v>22</v>
      </c>
      <c r="I144" s="136">
        <v>100</v>
      </c>
      <c r="J144" s="136">
        <v>100</v>
      </c>
      <c r="K144" s="135" t="s">
        <v>627</v>
      </c>
      <c r="L144" s="135" t="s">
        <v>220</v>
      </c>
      <c r="M144" s="135" t="s">
        <v>7</v>
      </c>
      <c r="N144" s="135" t="s">
        <v>326</v>
      </c>
      <c r="O144" s="136">
        <v>1</v>
      </c>
      <c r="P144" s="136">
        <v>141</v>
      </c>
      <c r="Q144" s="134" t="s">
        <v>384</v>
      </c>
      <c r="R144" s="134" t="s">
        <v>1285</v>
      </c>
      <c r="S144" s="136" t="s">
        <v>36</v>
      </c>
      <c r="T144" s="136">
        <v>1</v>
      </c>
      <c r="U144" s="136">
        <v>0</v>
      </c>
      <c r="V144" s="136">
        <v>0</v>
      </c>
      <c r="W144" s="136">
        <v>0</v>
      </c>
      <c r="X144" s="151">
        <v>1</v>
      </c>
      <c r="Y144" s="142">
        <v>0</v>
      </c>
      <c r="Z144" s="142">
        <v>0</v>
      </c>
      <c r="AA144" s="142">
        <v>0</v>
      </c>
      <c r="AB144" s="142">
        <v>0</v>
      </c>
      <c r="AC144" s="142">
        <v>0</v>
      </c>
      <c r="AD144" s="142">
        <v>0</v>
      </c>
      <c r="AE144" s="142">
        <f t="shared" si="20"/>
        <v>0</v>
      </c>
      <c r="AF144" s="142">
        <v>0</v>
      </c>
      <c r="AG144" s="142">
        <v>0</v>
      </c>
      <c r="AH144" s="142">
        <v>0</v>
      </c>
      <c r="AI144" s="142">
        <v>0</v>
      </c>
      <c r="AJ144" s="142">
        <v>0</v>
      </c>
      <c r="AK144" s="142">
        <v>0</v>
      </c>
      <c r="AL144" s="142">
        <f t="shared" si="22"/>
        <v>0</v>
      </c>
      <c r="AM144" s="142">
        <v>0</v>
      </c>
      <c r="AN144" s="142">
        <v>0</v>
      </c>
      <c r="AO144" s="142">
        <v>0</v>
      </c>
      <c r="AP144" s="142">
        <v>0</v>
      </c>
      <c r="AQ144" s="142">
        <v>0</v>
      </c>
      <c r="AR144" s="142">
        <v>0</v>
      </c>
      <c r="AS144" s="142">
        <f t="shared" si="18"/>
        <v>0</v>
      </c>
      <c r="AT144" s="142">
        <v>0</v>
      </c>
      <c r="AU144" s="142">
        <v>0</v>
      </c>
      <c r="AV144" s="142">
        <v>0</v>
      </c>
      <c r="AW144" s="142">
        <v>0</v>
      </c>
      <c r="AX144" s="142">
        <v>0</v>
      </c>
      <c r="AY144" s="142">
        <v>0</v>
      </c>
      <c r="AZ144" s="142">
        <f t="shared" si="19"/>
        <v>0</v>
      </c>
      <c r="BA144" s="142">
        <f t="shared" si="21"/>
        <v>0</v>
      </c>
      <c r="BB144" s="172"/>
    </row>
    <row r="145" spans="1:54" s="143" customFormat="1" ht="39.75" thickTop="1" thickBot="1" x14ac:dyDescent="0.25">
      <c r="A145" s="134"/>
      <c r="B145" s="135" t="s">
        <v>55</v>
      </c>
      <c r="C145" s="135" t="s">
        <v>616</v>
      </c>
      <c r="D145" s="135" t="s">
        <v>617</v>
      </c>
      <c r="E145" s="135" t="s">
        <v>618</v>
      </c>
      <c r="F145" s="135" t="s">
        <v>217</v>
      </c>
      <c r="G145" s="135" t="s">
        <v>1161</v>
      </c>
      <c r="H145" s="135" t="s">
        <v>22</v>
      </c>
      <c r="I145" s="136">
        <v>100</v>
      </c>
      <c r="J145" s="136">
        <v>100</v>
      </c>
      <c r="K145" s="135" t="s">
        <v>627</v>
      </c>
      <c r="L145" s="135" t="s">
        <v>221</v>
      </c>
      <c r="M145" s="135" t="s">
        <v>7</v>
      </c>
      <c r="N145" s="135" t="s">
        <v>327</v>
      </c>
      <c r="O145" s="136">
        <v>1</v>
      </c>
      <c r="P145" s="136">
        <v>142</v>
      </c>
      <c r="Q145" s="134" t="s">
        <v>384</v>
      </c>
      <c r="R145" s="134" t="s">
        <v>1285</v>
      </c>
      <c r="S145" s="136" t="s">
        <v>35</v>
      </c>
      <c r="T145" s="136">
        <v>1</v>
      </c>
      <c r="U145" s="136">
        <v>1</v>
      </c>
      <c r="V145" s="136">
        <v>1</v>
      </c>
      <c r="W145" s="136">
        <v>1</v>
      </c>
      <c r="X145" s="151">
        <v>1</v>
      </c>
      <c r="Y145" s="142">
        <v>0</v>
      </c>
      <c r="Z145" s="142">
        <v>0</v>
      </c>
      <c r="AA145" s="142">
        <v>0</v>
      </c>
      <c r="AB145" s="142">
        <v>0</v>
      </c>
      <c r="AC145" s="142">
        <v>0</v>
      </c>
      <c r="AD145" s="142">
        <v>0</v>
      </c>
      <c r="AE145" s="142">
        <f t="shared" si="20"/>
        <v>0</v>
      </c>
      <c r="AF145" s="142">
        <v>0</v>
      </c>
      <c r="AG145" s="142">
        <v>0</v>
      </c>
      <c r="AH145" s="142">
        <v>0</v>
      </c>
      <c r="AI145" s="142">
        <v>0</v>
      </c>
      <c r="AJ145" s="142">
        <v>0</v>
      </c>
      <c r="AK145" s="142">
        <v>0</v>
      </c>
      <c r="AL145" s="142">
        <f t="shared" si="22"/>
        <v>0</v>
      </c>
      <c r="AM145" s="142">
        <v>0</v>
      </c>
      <c r="AN145" s="142">
        <v>0</v>
      </c>
      <c r="AO145" s="142">
        <v>0</v>
      </c>
      <c r="AP145" s="142">
        <v>0</v>
      </c>
      <c r="AQ145" s="142">
        <v>0</v>
      </c>
      <c r="AR145" s="142">
        <v>0</v>
      </c>
      <c r="AS145" s="142">
        <f t="shared" si="18"/>
        <v>0</v>
      </c>
      <c r="AT145" s="142">
        <v>0</v>
      </c>
      <c r="AU145" s="142">
        <v>0</v>
      </c>
      <c r="AV145" s="142">
        <v>0</v>
      </c>
      <c r="AW145" s="142">
        <v>0</v>
      </c>
      <c r="AX145" s="142">
        <v>0</v>
      </c>
      <c r="AY145" s="142">
        <v>0</v>
      </c>
      <c r="AZ145" s="142">
        <f t="shared" si="19"/>
        <v>0</v>
      </c>
      <c r="BA145" s="142">
        <f t="shared" si="21"/>
        <v>0</v>
      </c>
      <c r="BB145" s="172"/>
    </row>
    <row r="146" spans="1:54" s="143" customFormat="1" ht="78" thickTop="1" thickBot="1" x14ac:dyDescent="0.25">
      <c r="A146" s="134"/>
      <c r="B146" s="135" t="s">
        <v>55</v>
      </c>
      <c r="C146" s="135" t="s">
        <v>616</v>
      </c>
      <c r="D146" s="135" t="s">
        <v>617</v>
      </c>
      <c r="E146" s="135" t="s">
        <v>618</v>
      </c>
      <c r="F146" s="135" t="s">
        <v>217</v>
      </c>
      <c r="G146" s="135" t="s">
        <v>1161</v>
      </c>
      <c r="H146" s="135" t="s">
        <v>22</v>
      </c>
      <c r="I146" s="136">
        <v>100</v>
      </c>
      <c r="J146" s="136">
        <v>100</v>
      </c>
      <c r="K146" s="135" t="s">
        <v>627</v>
      </c>
      <c r="L146" s="135" t="s">
        <v>222</v>
      </c>
      <c r="M146" s="135" t="s">
        <v>7</v>
      </c>
      <c r="N146" s="135" t="s">
        <v>328</v>
      </c>
      <c r="O146" s="136">
        <v>4</v>
      </c>
      <c r="P146" s="136">
        <v>143</v>
      </c>
      <c r="Q146" s="134" t="s">
        <v>384</v>
      </c>
      <c r="R146" s="134" t="s">
        <v>1285</v>
      </c>
      <c r="S146" s="136" t="s">
        <v>36</v>
      </c>
      <c r="T146" s="136">
        <v>0</v>
      </c>
      <c r="U146" s="136">
        <v>1</v>
      </c>
      <c r="V146" s="136">
        <v>2</v>
      </c>
      <c r="W146" s="136">
        <v>1</v>
      </c>
      <c r="X146" s="151">
        <f>SUBTOTAL(9,T146:W146)</f>
        <v>4</v>
      </c>
      <c r="Y146" s="142">
        <v>0</v>
      </c>
      <c r="Z146" s="142">
        <v>0</v>
      </c>
      <c r="AA146" s="142">
        <v>0</v>
      </c>
      <c r="AB146" s="142">
        <v>0</v>
      </c>
      <c r="AC146" s="142">
        <v>0</v>
      </c>
      <c r="AD146" s="142">
        <v>0</v>
      </c>
      <c r="AE146" s="142">
        <f t="shared" si="20"/>
        <v>0</v>
      </c>
      <c r="AF146" s="142">
        <v>0</v>
      </c>
      <c r="AG146" s="142">
        <v>0</v>
      </c>
      <c r="AH146" s="142">
        <v>0</v>
      </c>
      <c r="AI146" s="142">
        <v>0</v>
      </c>
      <c r="AJ146" s="142">
        <v>5000000</v>
      </c>
      <c r="AK146" s="142">
        <v>0</v>
      </c>
      <c r="AL146" s="142">
        <v>0</v>
      </c>
      <c r="AM146" s="142">
        <v>0</v>
      </c>
      <c r="AN146" s="142">
        <v>0</v>
      </c>
      <c r="AO146" s="142">
        <v>0</v>
      </c>
      <c r="AP146" s="142">
        <v>0</v>
      </c>
      <c r="AQ146" s="142">
        <v>5000000</v>
      </c>
      <c r="AR146" s="142">
        <v>0</v>
      </c>
      <c r="AS146" s="142">
        <f t="shared" si="18"/>
        <v>5000000</v>
      </c>
      <c r="AT146" s="142">
        <v>0</v>
      </c>
      <c r="AU146" s="142">
        <v>0</v>
      </c>
      <c r="AV146" s="142">
        <v>0</v>
      </c>
      <c r="AW146" s="142">
        <v>0</v>
      </c>
      <c r="AX146" s="142">
        <v>5000000</v>
      </c>
      <c r="AY146" s="142">
        <v>0</v>
      </c>
      <c r="AZ146" s="142">
        <f t="shared" si="19"/>
        <v>5000000</v>
      </c>
      <c r="BA146" s="142">
        <f t="shared" si="21"/>
        <v>10000000</v>
      </c>
      <c r="BB146" s="172"/>
    </row>
    <row r="147" spans="1:54" s="143" customFormat="1" ht="52.5" thickTop="1" thickBot="1" x14ac:dyDescent="0.25">
      <c r="A147" s="134"/>
      <c r="B147" s="135" t="s">
        <v>55</v>
      </c>
      <c r="C147" s="135" t="s">
        <v>616</v>
      </c>
      <c r="D147" s="135" t="s">
        <v>617</v>
      </c>
      <c r="E147" s="135" t="s">
        <v>618</v>
      </c>
      <c r="F147" s="135" t="s">
        <v>217</v>
      </c>
      <c r="G147" s="135" t="s">
        <v>1161</v>
      </c>
      <c r="H147" s="135" t="s">
        <v>22</v>
      </c>
      <c r="I147" s="136">
        <v>100</v>
      </c>
      <c r="J147" s="136">
        <v>100</v>
      </c>
      <c r="K147" s="135" t="s">
        <v>627</v>
      </c>
      <c r="L147" s="135" t="s">
        <v>223</v>
      </c>
      <c r="M147" s="135" t="s">
        <v>7</v>
      </c>
      <c r="N147" s="135" t="s">
        <v>329</v>
      </c>
      <c r="O147" s="136">
        <v>1</v>
      </c>
      <c r="P147" s="136">
        <v>144</v>
      </c>
      <c r="Q147" s="134" t="s">
        <v>384</v>
      </c>
      <c r="R147" s="134" t="s">
        <v>1285</v>
      </c>
      <c r="S147" s="136" t="s">
        <v>35</v>
      </c>
      <c r="T147" s="136">
        <v>1</v>
      </c>
      <c r="U147" s="136">
        <v>1</v>
      </c>
      <c r="V147" s="136">
        <v>1</v>
      </c>
      <c r="W147" s="136">
        <v>1</v>
      </c>
      <c r="X147" s="151">
        <v>1</v>
      </c>
      <c r="Y147" s="142">
        <v>0</v>
      </c>
      <c r="Z147" s="142">
        <v>0</v>
      </c>
      <c r="AA147" s="142">
        <v>0</v>
      </c>
      <c r="AB147" s="142">
        <v>0</v>
      </c>
      <c r="AC147" s="142">
        <v>0</v>
      </c>
      <c r="AD147" s="142">
        <v>0</v>
      </c>
      <c r="AE147" s="142">
        <f t="shared" si="20"/>
        <v>0</v>
      </c>
      <c r="AF147" s="142">
        <v>0</v>
      </c>
      <c r="AG147" s="142">
        <v>0</v>
      </c>
      <c r="AH147" s="142">
        <v>0</v>
      </c>
      <c r="AI147" s="142">
        <v>0</v>
      </c>
      <c r="AJ147" s="142">
        <v>30000000</v>
      </c>
      <c r="AK147" s="142">
        <v>0</v>
      </c>
      <c r="AL147" s="142">
        <v>5000000</v>
      </c>
      <c r="AM147" s="142">
        <v>0</v>
      </c>
      <c r="AN147" s="142">
        <v>0</v>
      </c>
      <c r="AO147" s="142">
        <v>0</v>
      </c>
      <c r="AP147" s="142">
        <v>0</v>
      </c>
      <c r="AQ147" s="142">
        <v>30000000</v>
      </c>
      <c r="AR147" s="142">
        <v>0</v>
      </c>
      <c r="AS147" s="142">
        <f t="shared" si="18"/>
        <v>30000000</v>
      </c>
      <c r="AT147" s="142">
        <v>0</v>
      </c>
      <c r="AU147" s="142">
        <v>0</v>
      </c>
      <c r="AV147" s="142">
        <v>0</v>
      </c>
      <c r="AW147" s="142">
        <v>0</v>
      </c>
      <c r="AX147" s="142">
        <v>30000000</v>
      </c>
      <c r="AY147" s="142">
        <v>0</v>
      </c>
      <c r="AZ147" s="142">
        <f t="shared" si="19"/>
        <v>30000000</v>
      </c>
      <c r="BA147" s="142">
        <f t="shared" si="21"/>
        <v>65000000</v>
      </c>
      <c r="BB147" s="172"/>
    </row>
    <row r="148" spans="1:54" s="143" customFormat="1" ht="78" thickTop="1" thickBot="1" x14ac:dyDescent="0.25">
      <c r="A148" s="134"/>
      <c r="B148" s="135" t="s">
        <v>55</v>
      </c>
      <c r="C148" s="135" t="s">
        <v>616</v>
      </c>
      <c r="D148" s="135" t="s">
        <v>617</v>
      </c>
      <c r="E148" s="135" t="s">
        <v>618</v>
      </c>
      <c r="F148" s="135" t="s">
        <v>217</v>
      </c>
      <c r="G148" s="135" t="s">
        <v>1161</v>
      </c>
      <c r="H148" s="135" t="s">
        <v>22</v>
      </c>
      <c r="I148" s="136">
        <v>100</v>
      </c>
      <c r="J148" s="136">
        <v>100</v>
      </c>
      <c r="K148" s="135" t="s">
        <v>627</v>
      </c>
      <c r="L148" s="135" t="s">
        <v>224</v>
      </c>
      <c r="M148" s="135" t="s">
        <v>7</v>
      </c>
      <c r="N148" s="135" t="s">
        <v>330</v>
      </c>
      <c r="O148" s="136">
        <v>1</v>
      </c>
      <c r="P148" s="136">
        <v>145</v>
      </c>
      <c r="Q148" s="134" t="s">
        <v>384</v>
      </c>
      <c r="R148" s="134" t="s">
        <v>1285</v>
      </c>
      <c r="S148" s="136" t="s">
        <v>35</v>
      </c>
      <c r="T148" s="136">
        <v>1</v>
      </c>
      <c r="U148" s="136">
        <v>1</v>
      </c>
      <c r="V148" s="136">
        <v>1</v>
      </c>
      <c r="W148" s="136">
        <v>1</v>
      </c>
      <c r="X148" s="151">
        <v>1</v>
      </c>
      <c r="Y148" s="142">
        <v>0</v>
      </c>
      <c r="Z148" s="142">
        <v>0</v>
      </c>
      <c r="AA148" s="142">
        <v>0</v>
      </c>
      <c r="AB148" s="142">
        <v>0</v>
      </c>
      <c r="AC148" s="142">
        <v>0</v>
      </c>
      <c r="AD148" s="142">
        <v>0</v>
      </c>
      <c r="AE148" s="142">
        <f t="shared" si="20"/>
        <v>0</v>
      </c>
      <c r="AF148" s="142">
        <v>0</v>
      </c>
      <c r="AG148" s="142">
        <v>0</v>
      </c>
      <c r="AH148" s="142">
        <v>0</v>
      </c>
      <c r="AI148" s="142">
        <v>0</v>
      </c>
      <c r="AJ148" s="142">
        <v>0</v>
      </c>
      <c r="AK148" s="142">
        <v>0</v>
      </c>
      <c r="AL148" s="142">
        <v>30000000</v>
      </c>
      <c r="AM148" s="142">
        <v>0</v>
      </c>
      <c r="AN148" s="142">
        <v>0</v>
      </c>
      <c r="AO148" s="142">
        <v>0</v>
      </c>
      <c r="AP148" s="142">
        <v>0</v>
      </c>
      <c r="AQ148" s="142">
        <v>0</v>
      </c>
      <c r="AR148" s="142">
        <v>0</v>
      </c>
      <c r="AS148" s="142">
        <f t="shared" si="18"/>
        <v>0</v>
      </c>
      <c r="AT148" s="142">
        <v>0</v>
      </c>
      <c r="AU148" s="142">
        <v>0</v>
      </c>
      <c r="AV148" s="142">
        <v>0</v>
      </c>
      <c r="AW148" s="142">
        <v>0</v>
      </c>
      <c r="AX148" s="142">
        <v>0</v>
      </c>
      <c r="AY148" s="142">
        <v>0</v>
      </c>
      <c r="AZ148" s="142">
        <f t="shared" si="19"/>
        <v>0</v>
      </c>
      <c r="BA148" s="142">
        <f t="shared" si="21"/>
        <v>30000000</v>
      </c>
      <c r="BB148" s="172"/>
    </row>
    <row r="149" spans="1:54" s="143" customFormat="1" ht="90.75" thickTop="1" thickBot="1" x14ac:dyDescent="0.25">
      <c r="A149" s="134"/>
      <c r="B149" s="135" t="s">
        <v>55</v>
      </c>
      <c r="C149" s="135" t="s">
        <v>616</v>
      </c>
      <c r="D149" s="135" t="s">
        <v>617</v>
      </c>
      <c r="E149" s="135" t="s">
        <v>618</v>
      </c>
      <c r="F149" s="135" t="s">
        <v>217</v>
      </c>
      <c r="G149" s="135" t="s">
        <v>1161</v>
      </c>
      <c r="H149" s="135" t="s">
        <v>22</v>
      </c>
      <c r="I149" s="136">
        <v>100</v>
      </c>
      <c r="J149" s="136">
        <v>100</v>
      </c>
      <c r="K149" s="135" t="s">
        <v>627</v>
      </c>
      <c r="L149" s="135" t="s">
        <v>629</v>
      </c>
      <c r="M149" s="135" t="s">
        <v>7</v>
      </c>
      <c r="N149" s="135" t="s">
        <v>331</v>
      </c>
      <c r="O149" s="136">
        <v>100</v>
      </c>
      <c r="P149" s="136">
        <v>146</v>
      </c>
      <c r="Q149" s="134" t="s">
        <v>384</v>
      </c>
      <c r="R149" s="134" t="s">
        <v>1285</v>
      </c>
      <c r="S149" s="136" t="s">
        <v>36</v>
      </c>
      <c r="T149" s="136">
        <v>0</v>
      </c>
      <c r="U149" s="136">
        <v>0</v>
      </c>
      <c r="V149" s="136">
        <v>50</v>
      </c>
      <c r="W149" s="136">
        <v>50</v>
      </c>
      <c r="X149" s="151">
        <v>100</v>
      </c>
      <c r="Y149" s="142">
        <v>0</v>
      </c>
      <c r="Z149" s="142">
        <v>0</v>
      </c>
      <c r="AA149" s="142">
        <v>0</v>
      </c>
      <c r="AB149" s="142">
        <v>0</v>
      </c>
      <c r="AC149" s="142">
        <v>0</v>
      </c>
      <c r="AD149" s="142">
        <v>0</v>
      </c>
      <c r="AE149" s="142">
        <f t="shared" si="20"/>
        <v>0</v>
      </c>
      <c r="AF149" s="142">
        <v>0</v>
      </c>
      <c r="AG149" s="142">
        <v>0</v>
      </c>
      <c r="AH149" s="142">
        <v>0</v>
      </c>
      <c r="AI149" s="142">
        <v>0</v>
      </c>
      <c r="AJ149" s="142">
        <v>0</v>
      </c>
      <c r="AK149" s="142">
        <v>0</v>
      </c>
      <c r="AL149" s="142">
        <v>0</v>
      </c>
      <c r="AM149" s="142">
        <v>0</v>
      </c>
      <c r="AN149" s="142">
        <v>0</v>
      </c>
      <c r="AO149" s="142">
        <v>0</v>
      </c>
      <c r="AP149" s="142">
        <v>0</v>
      </c>
      <c r="AQ149" s="142">
        <v>12000000</v>
      </c>
      <c r="AR149" s="142">
        <v>0</v>
      </c>
      <c r="AS149" s="142">
        <f t="shared" si="18"/>
        <v>12000000</v>
      </c>
      <c r="AT149" s="142">
        <v>0</v>
      </c>
      <c r="AU149" s="142">
        <v>0</v>
      </c>
      <c r="AV149" s="142">
        <v>0</v>
      </c>
      <c r="AW149" s="142">
        <v>0</v>
      </c>
      <c r="AX149" s="142">
        <v>27000000</v>
      </c>
      <c r="AY149" s="142">
        <v>0</v>
      </c>
      <c r="AZ149" s="142">
        <f t="shared" si="19"/>
        <v>27000000</v>
      </c>
      <c r="BA149" s="142">
        <f t="shared" si="21"/>
        <v>39000000</v>
      </c>
      <c r="BB149" s="172"/>
    </row>
    <row r="150" spans="1:54" s="143" customFormat="1" ht="65.25" thickTop="1" thickBot="1" x14ac:dyDescent="0.25">
      <c r="A150" s="134"/>
      <c r="B150" s="135" t="s">
        <v>55</v>
      </c>
      <c r="C150" s="135" t="s">
        <v>616</v>
      </c>
      <c r="D150" s="135" t="s">
        <v>617</v>
      </c>
      <c r="E150" s="135" t="s">
        <v>618</v>
      </c>
      <c r="F150" s="135" t="s">
        <v>217</v>
      </c>
      <c r="G150" s="135" t="s">
        <v>1161</v>
      </c>
      <c r="H150" s="135" t="s">
        <v>22</v>
      </c>
      <c r="I150" s="136">
        <v>100</v>
      </c>
      <c r="J150" s="136">
        <v>100</v>
      </c>
      <c r="K150" s="135" t="s">
        <v>627</v>
      </c>
      <c r="L150" s="135" t="s">
        <v>225</v>
      </c>
      <c r="M150" s="135" t="s">
        <v>7</v>
      </c>
      <c r="N150" s="135" t="s">
        <v>332</v>
      </c>
      <c r="O150" s="136">
        <v>1</v>
      </c>
      <c r="P150" s="136">
        <v>147</v>
      </c>
      <c r="Q150" s="134" t="s">
        <v>384</v>
      </c>
      <c r="R150" s="134" t="s">
        <v>1285</v>
      </c>
      <c r="S150" s="136" t="s">
        <v>35</v>
      </c>
      <c r="T150" s="136">
        <v>0</v>
      </c>
      <c r="U150" s="136">
        <v>1</v>
      </c>
      <c r="V150" s="136">
        <v>1</v>
      </c>
      <c r="W150" s="136">
        <v>1</v>
      </c>
      <c r="X150" s="151">
        <v>1</v>
      </c>
      <c r="Y150" s="142">
        <v>0</v>
      </c>
      <c r="Z150" s="142">
        <v>0</v>
      </c>
      <c r="AA150" s="142">
        <v>0</v>
      </c>
      <c r="AB150" s="142">
        <v>0</v>
      </c>
      <c r="AC150" s="142">
        <v>0</v>
      </c>
      <c r="AD150" s="142">
        <v>0</v>
      </c>
      <c r="AE150" s="142">
        <f t="shared" si="20"/>
        <v>0</v>
      </c>
      <c r="AF150" s="142">
        <v>0</v>
      </c>
      <c r="AG150" s="142">
        <v>0</v>
      </c>
      <c r="AH150" s="142">
        <v>0</v>
      </c>
      <c r="AI150" s="142">
        <v>0</v>
      </c>
      <c r="AJ150" s="142">
        <v>3000000</v>
      </c>
      <c r="AK150" s="142">
        <v>0</v>
      </c>
      <c r="AL150" s="142">
        <v>0</v>
      </c>
      <c r="AM150" s="142">
        <v>0</v>
      </c>
      <c r="AN150" s="142">
        <v>0</v>
      </c>
      <c r="AO150" s="142">
        <v>0</v>
      </c>
      <c r="AP150" s="142">
        <v>0</v>
      </c>
      <c r="AQ150" s="142">
        <v>3000000</v>
      </c>
      <c r="AR150" s="142">
        <v>0</v>
      </c>
      <c r="AS150" s="142">
        <f t="shared" si="18"/>
        <v>3000000</v>
      </c>
      <c r="AT150" s="142">
        <v>0</v>
      </c>
      <c r="AU150" s="142">
        <v>0</v>
      </c>
      <c r="AV150" s="142">
        <v>0</v>
      </c>
      <c r="AW150" s="142">
        <v>0</v>
      </c>
      <c r="AX150" s="142">
        <v>3000000</v>
      </c>
      <c r="AY150" s="142">
        <v>0</v>
      </c>
      <c r="AZ150" s="142">
        <f t="shared" si="19"/>
        <v>3000000</v>
      </c>
      <c r="BA150" s="142">
        <f t="shared" si="21"/>
        <v>6000000</v>
      </c>
      <c r="BB150" s="172"/>
    </row>
    <row r="151" spans="1:54" s="143" customFormat="1" ht="52.5" thickTop="1" thickBot="1" x14ac:dyDescent="0.25">
      <c r="A151" s="134"/>
      <c r="B151" s="135" t="s">
        <v>55</v>
      </c>
      <c r="C151" s="135" t="s">
        <v>616</v>
      </c>
      <c r="D151" s="135" t="s">
        <v>617</v>
      </c>
      <c r="E151" s="135" t="s">
        <v>618</v>
      </c>
      <c r="F151" s="135" t="s">
        <v>217</v>
      </c>
      <c r="G151" s="135" t="s">
        <v>1161</v>
      </c>
      <c r="H151" s="135" t="s">
        <v>22</v>
      </c>
      <c r="I151" s="136">
        <v>100</v>
      </c>
      <c r="J151" s="136">
        <v>100</v>
      </c>
      <c r="K151" s="135" t="s">
        <v>627</v>
      </c>
      <c r="L151" s="135" t="s">
        <v>226</v>
      </c>
      <c r="M151" s="135" t="s">
        <v>7</v>
      </c>
      <c r="N151" s="135" t="s">
        <v>333</v>
      </c>
      <c r="O151" s="136">
        <v>1</v>
      </c>
      <c r="P151" s="136">
        <v>148</v>
      </c>
      <c r="Q151" s="134" t="s">
        <v>384</v>
      </c>
      <c r="R151" s="134" t="s">
        <v>1285</v>
      </c>
      <c r="S151" s="136" t="s">
        <v>36</v>
      </c>
      <c r="T151" s="136">
        <v>0</v>
      </c>
      <c r="U151" s="136">
        <v>0</v>
      </c>
      <c r="V151" s="136">
        <v>0</v>
      </c>
      <c r="W151" s="136">
        <v>1</v>
      </c>
      <c r="X151" s="151">
        <v>1</v>
      </c>
      <c r="Y151" s="142">
        <v>0</v>
      </c>
      <c r="Z151" s="142">
        <v>0</v>
      </c>
      <c r="AA151" s="142">
        <v>0</v>
      </c>
      <c r="AB151" s="142">
        <v>0</v>
      </c>
      <c r="AC151" s="142">
        <v>0</v>
      </c>
      <c r="AD151" s="142">
        <v>0</v>
      </c>
      <c r="AE151" s="142">
        <f t="shared" si="20"/>
        <v>0</v>
      </c>
      <c r="AF151" s="142">
        <v>0</v>
      </c>
      <c r="AG151" s="142">
        <v>0</v>
      </c>
      <c r="AH151" s="142">
        <v>0</v>
      </c>
      <c r="AI151" s="142">
        <v>0</v>
      </c>
      <c r="AJ151" s="142">
        <v>0</v>
      </c>
      <c r="AK151" s="142">
        <v>0</v>
      </c>
      <c r="AL151" s="142">
        <v>10000000</v>
      </c>
      <c r="AM151" s="142">
        <v>0</v>
      </c>
      <c r="AN151" s="142">
        <v>0</v>
      </c>
      <c r="AO151" s="142">
        <v>0</v>
      </c>
      <c r="AP151" s="142">
        <v>0</v>
      </c>
      <c r="AQ151" s="142">
        <v>0</v>
      </c>
      <c r="AR151" s="142">
        <v>0</v>
      </c>
      <c r="AS151" s="142">
        <f t="shared" si="18"/>
        <v>0</v>
      </c>
      <c r="AT151" s="142">
        <v>0</v>
      </c>
      <c r="AU151" s="142">
        <v>0</v>
      </c>
      <c r="AV151" s="142">
        <v>0</v>
      </c>
      <c r="AW151" s="142">
        <v>0</v>
      </c>
      <c r="AX151" s="142">
        <v>15000000</v>
      </c>
      <c r="AY151" s="142">
        <v>0</v>
      </c>
      <c r="AZ151" s="142">
        <f t="shared" si="19"/>
        <v>15000000</v>
      </c>
      <c r="BA151" s="142">
        <f t="shared" si="21"/>
        <v>25000000</v>
      </c>
      <c r="BB151" s="172"/>
    </row>
    <row r="152" spans="1:54" s="143" customFormat="1" ht="39.75" thickTop="1" thickBot="1" x14ac:dyDescent="0.25">
      <c r="A152" s="134"/>
      <c r="B152" s="135" t="s">
        <v>55</v>
      </c>
      <c r="C152" s="135" t="s">
        <v>616</v>
      </c>
      <c r="D152" s="135" t="s">
        <v>617</v>
      </c>
      <c r="E152" s="135" t="s">
        <v>618</v>
      </c>
      <c r="F152" s="135" t="s">
        <v>217</v>
      </c>
      <c r="G152" s="135" t="s">
        <v>1161</v>
      </c>
      <c r="H152" s="135" t="s">
        <v>22</v>
      </c>
      <c r="I152" s="136">
        <v>100</v>
      </c>
      <c r="J152" s="136">
        <v>100</v>
      </c>
      <c r="K152" s="135" t="s">
        <v>627</v>
      </c>
      <c r="L152" s="135" t="s">
        <v>227</v>
      </c>
      <c r="M152" s="135" t="s">
        <v>22</v>
      </c>
      <c r="N152" s="135" t="s">
        <v>334</v>
      </c>
      <c r="O152" s="156">
        <v>0.6</v>
      </c>
      <c r="P152" s="136">
        <v>149</v>
      </c>
      <c r="Q152" s="134" t="s">
        <v>384</v>
      </c>
      <c r="R152" s="134" t="s">
        <v>1285</v>
      </c>
      <c r="S152" s="136" t="s">
        <v>35</v>
      </c>
      <c r="T152" s="156">
        <v>0</v>
      </c>
      <c r="U152" s="156">
        <v>0.6</v>
      </c>
      <c r="V152" s="156">
        <v>0.6</v>
      </c>
      <c r="W152" s="156">
        <v>0.6</v>
      </c>
      <c r="X152" s="170">
        <v>0.6</v>
      </c>
      <c r="Y152" s="142">
        <v>0</v>
      </c>
      <c r="Z152" s="142">
        <v>0</v>
      </c>
      <c r="AA152" s="142">
        <v>0</v>
      </c>
      <c r="AB152" s="142">
        <v>0</v>
      </c>
      <c r="AC152" s="142">
        <v>0</v>
      </c>
      <c r="AD152" s="142">
        <v>0</v>
      </c>
      <c r="AE152" s="142">
        <f t="shared" si="20"/>
        <v>0</v>
      </c>
      <c r="AF152" s="142">
        <v>0</v>
      </c>
      <c r="AG152" s="142">
        <v>0</v>
      </c>
      <c r="AH152" s="142">
        <v>0</v>
      </c>
      <c r="AI152" s="142">
        <v>0</v>
      </c>
      <c r="AJ152" s="142">
        <v>0</v>
      </c>
      <c r="AK152" s="142">
        <v>0</v>
      </c>
      <c r="AL152" s="142">
        <f t="shared" si="22"/>
        <v>0</v>
      </c>
      <c r="AM152" s="142">
        <v>0</v>
      </c>
      <c r="AN152" s="142">
        <v>0</v>
      </c>
      <c r="AO152" s="142">
        <v>0</v>
      </c>
      <c r="AP152" s="142">
        <v>0</v>
      </c>
      <c r="AQ152" s="142">
        <v>0</v>
      </c>
      <c r="AR152" s="142">
        <v>0</v>
      </c>
      <c r="AS152" s="142">
        <f t="shared" si="18"/>
        <v>0</v>
      </c>
      <c r="AT152" s="142">
        <v>0</v>
      </c>
      <c r="AU152" s="142">
        <v>0</v>
      </c>
      <c r="AV152" s="142">
        <v>0</v>
      </c>
      <c r="AW152" s="142">
        <v>0</v>
      </c>
      <c r="AX152" s="142">
        <v>0</v>
      </c>
      <c r="AY152" s="142">
        <v>0</v>
      </c>
      <c r="AZ152" s="142">
        <f t="shared" si="19"/>
        <v>0</v>
      </c>
      <c r="BA152" s="142">
        <f t="shared" si="21"/>
        <v>0</v>
      </c>
      <c r="BB152" s="172"/>
    </row>
    <row r="153" spans="1:54" s="143" customFormat="1" ht="39.75" thickTop="1" thickBot="1" x14ac:dyDescent="0.25">
      <c r="A153" s="134"/>
      <c r="B153" s="135" t="s">
        <v>55</v>
      </c>
      <c r="C153" s="135" t="s">
        <v>616</v>
      </c>
      <c r="D153" s="135" t="s">
        <v>617</v>
      </c>
      <c r="E153" s="135" t="s">
        <v>618</v>
      </c>
      <c r="F153" s="135" t="s">
        <v>217</v>
      </c>
      <c r="G153" s="135" t="s">
        <v>1161</v>
      </c>
      <c r="H153" s="135" t="s">
        <v>22</v>
      </c>
      <c r="I153" s="136">
        <v>100</v>
      </c>
      <c r="J153" s="136">
        <v>100</v>
      </c>
      <c r="K153" s="135" t="s">
        <v>627</v>
      </c>
      <c r="L153" s="135" t="s">
        <v>228</v>
      </c>
      <c r="M153" s="135" t="s">
        <v>7</v>
      </c>
      <c r="N153" s="135" t="s">
        <v>335</v>
      </c>
      <c r="O153" s="136">
        <v>1</v>
      </c>
      <c r="P153" s="136">
        <v>150</v>
      </c>
      <c r="Q153" s="134" t="s">
        <v>384</v>
      </c>
      <c r="R153" s="134" t="s">
        <v>1285</v>
      </c>
      <c r="S153" s="136" t="s">
        <v>36</v>
      </c>
      <c r="T153" s="136">
        <v>0</v>
      </c>
      <c r="U153" s="136">
        <v>1</v>
      </c>
      <c r="V153" s="136">
        <v>0</v>
      </c>
      <c r="W153" s="136">
        <v>0</v>
      </c>
      <c r="X153" s="151">
        <v>1</v>
      </c>
      <c r="Y153" s="142">
        <v>0</v>
      </c>
      <c r="Z153" s="142">
        <v>0</v>
      </c>
      <c r="AA153" s="142">
        <v>0</v>
      </c>
      <c r="AB153" s="142">
        <v>0</v>
      </c>
      <c r="AC153" s="142">
        <v>0</v>
      </c>
      <c r="AD153" s="142">
        <v>0</v>
      </c>
      <c r="AE153" s="142">
        <f t="shared" si="20"/>
        <v>0</v>
      </c>
      <c r="AF153" s="142">
        <v>0</v>
      </c>
      <c r="AG153" s="142">
        <v>0</v>
      </c>
      <c r="AH153" s="142">
        <v>0</v>
      </c>
      <c r="AI153" s="142">
        <v>0</v>
      </c>
      <c r="AJ153" s="142">
        <v>10000000</v>
      </c>
      <c r="AK153" s="142">
        <v>0</v>
      </c>
      <c r="AL153" s="142">
        <f t="shared" si="22"/>
        <v>10000000</v>
      </c>
      <c r="AM153" s="142">
        <v>0</v>
      </c>
      <c r="AN153" s="142">
        <v>0</v>
      </c>
      <c r="AO153" s="142">
        <v>0</v>
      </c>
      <c r="AP153" s="142">
        <v>0</v>
      </c>
      <c r="AQ153" s="142">
        <v>0</v>
      </c>
      <c r="AR153" s="142">
        <v>0</v>
      </c>
      <c r="AS153" s="142">
        <f t="shared" si="18"/>
        <v>0</v>
      </c>
      <c r="AT153" s="142">
        <v>0</v>
      </c>
      <c r="AU153" s="142">
        <v>0</v>
      </c>
      <c r="AV153" s="142">
        <v>0</v>
      </c>
      <c r="AW153" s="142">
        <v>0</v>
      </c>
      <c r="AX153" s="142">
        <v>0</v>
      </c>
      <c r="AY153" s="142">
        <v>0</v>
      </c>
      <c r="AZ153" s="142">
        <f t="shared" si="19"/>
        <v>0</v>
      </c>
      <c r="BA153" s="142">
        <f t="shared" si="21"/>
        <v>10000000</v>
      </c>
      <c r="BB153" s="172"/>
    </row>
    <row r="154" spans="1:54" s="143" customFormat="1" ht="52.5" thickTop="1" thickBot="1" x14ac:dyDescent="0.25">
      <c r="A154" s="134"/>
      <c r="B154" s="135" t="s">
        <v>55</v>
      </c>
      <c r="C154" s="135" t="s">
        <v>616</v>
      </c>
      <c r="D154" s="135" t="s">
        <v>617</v>
      </c>
      <c r="E154" s="135" t="s">
        <v>618</v>
      </c>
      <c r="F154" s="135" t="s">
        <v>217</v>
      </c>
      <c r="G154" s="135" t="s">
        <v>1161</v>
      </c>
      <c r="H154" s="135" t="s">
        <v>22</v>
      </c>
      <c r="I154" s="136">
        <v>100</v>
      </c>
      <c r="J154" s="136">
        <v>100</v>
      </c>
      <c r="K154" s="135" t="s">
        <v>627</v>
      </c>
      <c r="L154" s="135" t="s">
        <v>229</v>
      </c>
      <c r="M154" s="135" t="s">
        <v>7</v>
      </c>
      <c r="N154" s="135" t="s">
        <v>336</v>
      </c>
      <c r="O154" s="136">
        <v>1</v>
      </c>
      <c r="P154" s="136">
        <v>151</v>
      </c>
      <c r="Q154" s="134" t="s">
        <v>384</v>
      </c>
      <c r="R154" s="134" t="s">
        <v>1285</v>
      </c>
      <c r="S154" s="136" t="s">
        <v>36</v>
      </c>
      <c r="T154" s="136">
        <v>0</v>
      </c>
      <c r="U154" s="136">
        <v>1</v>
      </c>
      <c r="V154" s="136">
        <v>0</v>
      </c>
      <c r="W154" s="136">
        <v>0</v>
      </c>
      <c r="X154" s="151">
        <v>1</v>
      </c>
      <c r="Y154" s="142">
        <v>0</v>
      </c>
      <c r="Z154" s="142">
        <v>0</v>
      </c>
      <c r="AA154" s="142">
        <v>0</v>
      </c>
      <c r="AB154" s="142">
        <v>0</v>
      </c>
      <c r="AC154" s="142">
        <v>0</v>
      </c>
      <c r="AD154" s="142">
        <v>0</v>
      </c>
      <c r="AE154" s="142">
        <f t="shared" si="20"/>
        <v>0</v>
      </c>
      <c r="AF154" s="142">
        <v>0</v>
      </c>
      <c r="AG154" s="142">
        <v>0</v>
      </c>
      <c r="AH154" s="142">
        <v>0</v>
      </c>
      <c r="AI154" s="142">
        <v>0</v>
      </c>
      <c r="AJ154" s="142">
        <v>2000000</v>
      </c>
      <c r="AK154" s="142">
        <v>0</v>
      </c>
      <c r="AL154" s="142">
        <f t="shared" si="22"/>
        <v>2000000</v>
      </c>
      <c r="AM154" s="142">
        <v>0</v>
      </c>
      <c r="AN154" s="142">
        <v>0</v>
      </c>
      <c r="AO154" s="142">
        <v>0</v>
      </c>
      <c r="AP154" s="142">
        <v>0</v>
      </c>
      <c r="AQ154" s="142">
        <v>0</v>
      </c>
      <c r="AR154" s="142">
        <v>0</v>
      </c>
      <c r="AS154" s="142">
        <f t="shared" si="18"/>
        <v>0</v>
      </c>
      <c r="AT154" s="142">
        <v>0</v>
      </c>
      <c r="AU154" s="142">
        <v>0</v>
      </c>
      <c r="AV154" s="142">
        <v>0</v>
      </c>
      <c r="AW154" s="142">
        <v>0</v>
      </c>
      <c r="AX154" s="142">
        <v>0</v>
      </c>
      <c r="AY154" s="142">
        <v>0</v>
      </c>
      <c r="AZ154" s="142">
        <f t="shared" si="19"/>
        <v>0</v>
      </c>
      <c r="BA154" s="142">
        <f t="shared" si="21"/>
        <v>2000000</v>
      </c>
      <c r="BB154" s="172"/>
    </row>
    <row r="155" spans="1:54" s="143" customFormat="1" ht="39.75" thickTop="1" thickBot="1" x14ac:dyDescent="0.25">
      <c r="A155" s="134"/>
      <c r="B155" s="135" t="s">
        <v>55</v>
      </c>
      <c r="C155" s="135" t="s">
        <v>616</v>
      </c>
      <c r="D155" s="135" t="s">
        <v>617</v>
      </c>
      <c r="E155" s="135" t="s">
        <v>618</v>
      </c>
      <c r="F155" s="135" t="s">
        <v>217</v>
      </c>
      <c r="G155" s="135" t="s">
        <v>1161</v>
      </c>
      <c r="H155" s="135" t="s">
        <v>22</v>
      </c>
      <c r="I155" s="136">
        <v>100</v>
      </c>
      <c r="J155" s="136">
        <v>100</v>
      </c>
      <c r="K155" s="135" t="s">
        <v>627</v>
      </c>
      <c r="L155" s="135" t="s">
        <v>230</v>
      </c>
      <c r="M155" s="135" t="s">
        <v>7</v>
      </c>
      <c r="N155" s="135" t="s">
        <v>337</v>
      </c>
      <c r="O155" s="136">
        <v>1</v>
      </c>
      <c r="P155" s="136">
        <v>152</v>
      </c>
      <c r="Q155" s="134" t="s">
        <v>384</v>
      </c>
      <c r="R155" s="134" t="s">
        <v>1285</v>
      </c>
      <c r="S155" s="136" t="s">
        <v>35</v>
      </c>
      <c r="T155" s="136">
        <v>0</v>
      </c>
      <c r="U155" s="136">
        <v>0</v>
      </c>
      <c r="V155" s="136">
        <v>1</v>
      </c>
      <c r="W155" s="136">
        <v>1</v>
      </c>
      <c r="X155" s="151">
        <v>1</v>
      </c>
      <c r="Y155" s="142">
        <v>0</v>
      </c>
      <c r="Z155" s="142">
        <v>0</v>
      </c>
      <c r="AA155" s="142">
        <v>0</v>
      </c>
      <c r="AB155" s="142">
        <v>0</v>
      </c>
      <c r="AC155" s="142">
        <v>0</v>
      </c>
      <c r="AD155" s="142">
        <v>0</v>
      </c>
      <c r="AE155" s="142">
        <f t="shared" si="20"/>
        <v>0</v>
      </c>
      <c r="AF155" s="142">
        <v>0</v>
      </c>
      <c r="AG155" s="142">
        <v>0</v>
      </c>
      <c r="AH155" s="142">
        <v>0</v>
      </c>
      <c r="AI155" s="142">
        <v>0</v>
      </c>
      <c r="AJ155" s="142">
        <v>0</v>
      </c>
      <c r="AK155" s="142">
        <v>0</v>
      </c>
      <c r="AL155" s="142">
        <f t="shared" si="22"/>
        <v>0</v>
      </c>
      <c r="AM155" s="142">
        <v>0</v>
      </c>
      <c r="AN155" s="142">
        <v>0</v>
      </c>
      <c r="AO155" s="142">
        <v>0</v>
      </c>
      <c r="AP155" s="142">
        <v>0</v>
      </c>
      <c r="AQ155" s="142">
        <v>0</v>
      </c>
      <c r="AR155" s="142">
        <v>0</v>
      </c>
      <c r="AS155" s="142">
        <f t="shared" si="18"/>
        <v>0</v>
      </c>
      <c r="AT155" s="142">
        <v>0</v>
      </c>
      <c r="AU155" s="142">
        <v>0</v>
      </c>
      <c r="AV155" s="142">
        <v>0</v>
      </c>
      <c r="AW155" s="142">
        <v>0</v>
      </c>
      <c r="AX155" s="142">
        <v>0</v>
      </c>
      <c r="AY155" s="142">
        <v>0</v>
      </c>
      <c r="AZ155" s="142">
        <f t="shared" si="19"/>
        <v>0</v>
      </c>
      <c r="BA155" s="142">
        <f t="shared" si="21"/>
        <v>0</v>
      </c>
      <c r="BB155" s="172"/>
    </row>
    <row r="156" spans="1:54" s="143" customFormat="1" ht="39.75" thickTop="1" thickBot="1" x14ac:dyDescent="0.25">
      <c r="A156" s="134"/>
      <c r="B156" s="135" t="s">
        <v>55</v>
      </c>
      <c r="C156" s="135" t="s">
        <v>616</v>
      </c>
      <c r="D156" s="135" t="s">
        <v>617</v>
      </c>
      <c r="E156" s="135" t="s">
        <v>618</v>
      </c>
      <c r="F156" s="135" t="s">
        <v>1159</v>
      </c>
      <c r="G156" s="135" t="s">
        <v>1160</v>
      </c>
      <c r="H156" s="135" t="s">
        <v>7</v>
      </c>
      <c r="I156" s="136">
        <v>1</v>
      </c>
      <c r="J156" s="136">
        <v>1</v>
      </c>
      <c r="K156" s="135" t="s">
        <v>155</v>
      </c>
      <c r="L156" s="135" t="s">
        <v>632</v>
      </c>
      <c r="M156" s="135" t="s">
        <v>22</v>
      </c>
      <c r="N156" s="135" t="s">
        <v>338</v>
      </c>
      <c r="O156" s="156">
        <v>1</v>
      </c>
      <c r="P156" s="136">
        <v>153</v>
      </c>
      <c r="Q156" s="134" t="s">
        <v>384</v>
      </c>
      <c r="R156" s="134" t="s">
        <v>1285</v>
      </c>
      <c r="S156" s="136" t="s">
        <v>36</v>
      </c>
      <c r="T156" s="136">
        <v>0</v>
      </c>
      <c r="U156" s="156">
        <v>1</v>
      </c>
      <c r="V156" s="136">
        <v>0</v>
      </c>
      <c r="W156" s="136">
        <v>0</v>
      </c>
      <c r="X156" s="170">
        <v>1</v>
      </c>
      <c r="Y156" s="142">
        <v>0</v>
      </c>
      <c r="Z156" s="142">
        <v>0</v>
      </c>
      <c r="AA156" s="142">
        <v>0</v>
      </c>
      <c r="AB156" s="142">
        <v>0</v>
      </c>
      <c r="AC156" s="142">
        <v>0</v>
      </c>
      <c r="AD156" s="142">
        <v>0</v>
      </c>
      <c r="AE156" s="142">
        <f t="shared" si="20"/>
        <v>0</v>
      </c>
      <c r="AF156" s="142">
        <v>0</v>
      </c>
      <c r="AG156" s="142">
        <v>0</v>
      </c>
      <c r="AH156" s="142">
        <v>0</v>
      </c>
      <c r="AI156" s="142">
        <v>0</v>
      </c>
      <c r="AJ156" s="157">
        <v>24000000</v>
      </c>
      <c r="AK156" s="142">
        <v>0</v>
      </c>
      <c r="AL156" s="142">
        <f t="shared" si="22"/>
        <v>24000000</v>
      </c>
      <c r="AM156" s="142">
        <v>0</v>
      </c>
      <c r="AN156" s="142">
        <v>0</v>
      </c>
      <c r="AO156" s="142">
        <v>0</v>
      </c>
      <c r="AP156" s="142">
        <v>0</v>
      </c>
      <c r="AQ156" s="142">
        <v>0</v>
      </c>
      <c r="AR156" s="142">
        <v>0</v>
      </c>
      <c r="AS156" s="142">
        <f t="shared" si="18"/>
        <v>0</v>
      </c>
      <c r="AT156" s="142">
        <v>0</v>
      </c>
      <c r="AU156" s="142">
        <v>0</v>
      </c>
      <c r="AV156" s="142">
        <v>0</v>
      </c>
      <c r="AW156" s="142">
        <v>0</v>
      </c>
      <c r="AX156" s="142">
        <v>0</v>
      </c>
      <c r="AY156" s="142">
        <v>0</v>
      </c>
      <c r="AZ156" s="142">
        <f t="shared" si="19"/>
        <v>0</v>
      </c>
      <c r="BA156" s="142">
        <f t="shared" si="21"/>
        <v>24000000</v>
      </c>
      <c r="BB156" s="172"/>
    </row>
    <row r="157" spans="1:54" s="143" customFormat="1" ht="52.5" thickTop="1" thickBot="1" x14ac:dyDescent="0.25">
      <c r="A157" s="134"/>
      <c r="B157" s="135" t="s">
        <v>55</v>
      </c>
      <c r="C157" s="135" t="s">
        <v>616</v>
      </c>
      <c r="D157" s="135" t="s">
        <v>617</v>
      </c>
      <c r="E157" s="135" t="s">
        <v>618</v>
      </c>
      <c r="F157" s="135" t="s">
        <v>1159</v>
      </c>
      <c r="G157" s="135" t="s">
        <v>1160</v>
      </c>
      <c r="H157" s="135" t="s">
        <v>7</v>
      </c>
      <c r="I157" s="136">
        <v>1</v>
      </c>
      <c r="J157" s="136">
        <v>1</v>
      </c>
      <c r="K157" s="135" t="s">
        <v>155</v>
      </c>
      <c r="L157" s="183" t="s">
        <v>231</v>
      </c>
      <c r="M157" s="135" t="s">
        <v>7</v>
      </c>
      <c r="N157" s="135" t="s">
        <v>339</v>
      </c>
      <c r="O157" s="136">
        <v>100</v>
      </c>
      <c r="P157" s="136">
        <v>154</v>
      </c>
      <c r="Q157" s="134" t="s">
        <v>1178</v>
      </c>
      <c r="R157" s="134" t="s">
        <v>1286</v>
      </c>
      <c r="S157" s="136" t="s">
        <v>36</v>
      </c>
      <c r="T157" s="136">
        <v>0</v>
      </c>
      <c r="U157" s="136">
        <v>40</v>
      </c>
      <c r="V157" s="136">
        <v>30</v>
      </c>
      <c r="W157" s="136">
        <v>30</v>
      </c>
      <c r="X157" s="151">
        <f>SUBTOTAL(9,T157:W157)</f>
        <v>100</v>
      </c>
      <c r="Y157" s="142">
        <v>0</v>
      </c>
      <c r="Z157" s="142">
        <v>0</v>
      </c>
      <c r="AA157" s="142">
        <v>0</v>
      </c>
      <c r="AB157" s="142">
        <v>0</v>
      </c>
      <c r="AC157" s="142">
        <v>0</v>
      </c>
      <c r="AD157" s="142">
        <v>0</v>
      </c>
      <c r="AE157" s="142">
        <f t="shared" si="20"/>
        <v>0</v>
      </c>
      <c r="AF157" s="142">
        <v>0</v>
      </c>
      <c r="AG157" s="142">
        <v>0</v>
      </c>
      <c r="AH157" s="142">
        <v>0</v>
      </c>
      <c r="AI157" s="142">
        <v>0</v>
      </c>
      <c r="AJ157" s="142">
        <v>16000000</v>
      </c>
      <c r="AK157" s="142">
        <v>0</v>
      </c>
      <c r="AL157" s="142">
        <f t="shared" si="22"/>
        <v>16000000</v>
      </c>
      <c r="AM157" s="142">
        <v>0</v>
      </c>
      <c r="AN157" s="142">
        <v>0</v>
      </c>
      <c r="AO157" s="142">
        <v>0</v>
      </c>
      <c r="AP157" s="142">
        <v>0</v>
      </c>
      <c r="AQ157" s="142">
        <v>20000000</v>
      </c>
      <c r="AR157" s="142">
        <v>0</v>
      </c>
      <c r="AS157" s="142">
        <f t="shared" si="18"/>
        <v>20000000</v>
      </c>
      <c r="AT157" s="142">
        <v>0</v>
      </c>
      <c r="AU157" s="142">
        <v>0</v>
      </c>
      <c r="AV157" s="142">
        <v>0</v>
      </c>
      <c r="AW157" s="142">
        <v>0</v>
      </c>
      <c r="AX157" s="142">
        <v>20000000</v>
      </c>
      <c r="AY157" s="142">
        <v>0</v>
      </c>
      <c r="AZ157" s="142">
        <f t="shared" si="19"/>
        <v>20000000</v>
      </c>
      <c r="BA157" s="142">
        <f t="shared" si="21"/>
        <v>56000000</v>
      </c>
      <c r="BB157" s="172"/>
    </row>
    <row r="158" spans="1:54" s="143" customFormat="1" ht="39.75" thickTop="1" thickBot="1" x14ac:dyDescent="0.25">
      <c r="A158" s="134"/>
      <c r="B158" s="135" t="s">
        <v>55</v>
      </c>
      <c r="C158" s="135" t="s">
        <v>616</v>
      </c>
      <c r="D158" s="135" t="s">
        <v>617</v>
      </c>
      <c r="E158" s="135" t="s">
        <v>618</v>
      </c>
      <c r="F158" s="135" t="s">
        <v>1159</v>
      </c>
      <c r="G158" s="135" t="s">
        <v>1160</v>
      </c>
      <c r="H158" s="135" t="s">
        <v>7</v>
      </c>
      <c r="I158" s="136">
        <v>1</v>
      </c>
      <c r="J158" s="136">
        <v>1</v>
      </c>
      <c r="K158" s="135" t="s">
        <v>155</v>
      </c>
      <c r="L158" s="135" t="s">
        <v>232</v>
      </c>
      <c r="M158" s="135" t="s">
        <v>7</v>
      </c>
      <c r="N158" s="135" t="s">
        <v>340</v>
      </c>
      <c r="O158" s="136">
        <v>1</v>
      </c>
      <c r="P158" s="136">
        <v>155</v>
      </c>
      <c r="Q158" s="134" t="s">
        <v>384</v>
      </c>
      <c r="R158" s="134" t="s">
        <v>1285</v>
      </c>
      <c r="S158" s="136" t="s">
        <v>36</v>
      </c>
      <c r="T158" s="136">
        <v>0</v>
      </c>
      <c r="U158" s="136">
        <v>1</v>
      </c>
      <c r="V158" s="136">
        <v>0</v>
      </c>
      <c r="W158" s="136">
        <v>0</v>
      </c>
      <c r="X158" s="151">
        <v>1</v>
      </c>
      <c r="Y158" s="142">
        <v>0</v>
      </c>
      <c r="Z158" s="142">
        <v>0</v>
      </c>
      <c r="AA158" s="142">
        <v>0</v>
      </c>
      <c r="AB158" s="142">
        <v>0</v>
      </c>
      <c r="AC158" s="142">
        <v>0</v>
      </c>
      <c r="AD158" s="142">
        <v>0</v>
      </c>
      <c r="AE158" s="142">
        <f t="shared" si="20"/>
        <v>0</v>
      </c>
      <c r="AF158" s="142">
        <v>0</v>
      </c>
      <c r="AG158" s="142">
        <v>0</v>
      </c>
      <c r="AH158" s="142">
        <v>0</v>
      </c>
      <c r="AI158" s="142">
        <v>0</v>
      </c>
      <c r="AJ158" s="142">
        <v>0</v>
      </c>
      <c r="AK158" s="142">
        <v>2000000000</v>
      </c>
      <c r="AL158" s="142">
        <f t="shared" si="22"/>
        <v>2000000000</v>
      </c>
      <c r="AM158" s="142">
        <v>0</v>
      </c>
      <c r="AN158" s="142">
        <v>0</v>
      </c>
      <c r="AO158" s="142">
        <v>0</v>
      </c>
      <c r="AP158" s="142">
        <v>0</v>
      </c>
      <c r="AQ158" s="142">
        <v>0</v>
      </c>
      <c r="AR158" s="142">
        <v>0</v>
      </c>
      <c r="AS158" s="142">
        <f t="shared" si="18"/>
        <v>0</v>
      </c>
      <c r="AT158" s="142">
        <v>0</v>
      </c>
      <c r="AU158" s="142">
        <v>0</v>
      </c>
      <c r="AV158" s="142">
        <v>0</v>
      </c>
      <c r="AW158" s="142">
        <v>0</v>
      </c>
      <c r="AX158" s="142">
        <v>0</v>
      </c>
      <c r="AY158" s="142">
        <v>0</v>
      </c>
      <c r="AZ158" s="142">
        <f t="shared" si="19"/>
        <v>0</v>
      </c>
      <c r="BA158" s="142">
        <f t="shared" si="21"/>
        <v>2000000000</v>
      </c>
      <c r="BB158" s="172"/>
    </row>
    <row r="159" spans="1:54" s="143" customFormat="1" ht="39.75" thickTop="1" thickBot="1" x14ac:dyDescent="0.25">
      <c r="A159" s="134"/>
      <c r="B159" s="135" t="s">
        <v>55</v>
      </c>
      <c r="C159" s="135" t="s">
        <v>616</v>
      </c>
      <c r="D159" s="135" t="s">
        <v>617</v>
      </c>
      <c r="E159" s="135" t="s">
        <v>618</v>
      </c>
      <c r="F159" s="135" t="s">
        <v>1159</v>
      </c>
      <c r="G159" s="135" t="s">
        <v>1160</v>
      </c>
      <c r="H159" s="135" t="s">
        <v>7</v>
      </c>
      <c r="I159" s="136">
        <v>1</v>
      </c>
      <c r="J159" s="136">
        <v>1</v>
      </c>
      <c r="K159" s="135" t="s">
        <v>155</v>
      </c>
      <c r="L159" s="135" t="s">
        <v>233</v>
      </c>
      <c r="M159" s="135" t="s">
        <v>7</v>
      </c>
      <c r="N159" s="135" t="s">
        <v>341</v>
      </c>
      <c r="O159" s="136">
        <v>150</v>
      </c>
      <c r="P159" s="136">
        <v>156</v>
      </c>
      <c r="Q159" s="134" t="s">
        <v>384</v>
      </c>
      <c r="R159" s="134" t="s">
        <v>1285</v>
      </c>
      <c r="S159" s="136" t="s">
        <v>36</v>
      </c>
      <c r="T159" s="136">
        <v>0</v>
      </c>
      <c r="U159" s="136">
        <v>50</v>
      </c>
      <c r="V159" s="136">
        <v>50</v>
      </c>
      <c r="W159" s="136">
        <v>50</v>
      </c>
      <c r="X159" s="151">
        <f>SUBTOTAL(9,T159:W159)</f>
        <v>150</v>
      </c>
      <c r="Y159" s="142">
        <v>0</v>
      </c>
      <c r="Z159" s="142">
        <v>0</v>
      </c>
      <c r="AA159" s="142">
        <v>0</v>
      </c>
      <c r="AB159" s="142">
        <v>0</v>
      </c>
      <c r="AC159" s="142">
        <v>0</v>
      </c>
      <c r="AD159" s="142">
        <v>0</v>
      </c>
      <c r="AE159" s="142">
        <f t="shared" si="20"/>
        <v>0</v>
      </c>
      <c r="AF159" s="142">
        <v>0</v>
      </c>
      <c r="AG159" s="142">
        <v>0</v>
      </c>
      <c r="AH159" s="142">
        <v>0</v>
      </c>
      <c r="AI159" s="142">
        <v>0</v>
      </c>
      <c r="AJ159" s="142">
        <v>0</v>
      </c>
      <c r="AK159" s="142">
        <v>0</v>
      </c>
      <c r="AL159" s="142">
        <f t="shared" si="22"/>
        <v>0</v>
      </c>
      <c r="AM159" s="142">
        <v>0</v>
      </c>
      <c r="AN159" s="142">
        <v>0</v>
      </c>
      <c r="AO159" s="142">
        <v>0</v>
      </c>
      <c r="AP159" s="142">
        <v>0</v>
      </c>
      <c r="AQ159" s="142">
        <v>0</v>
      </c>
      <c r="AR159" s="142">
        <v>0</v>
      </c>
      <c r="AS159" s="142">
        <f t="shared" si="18"/>
        <v>0</v>
      </c>
      <c r="AT159" s="142">
        <v>0</v>
      </c>
      <c r="AU159" s="142">
        <v>0</v>
      </c>
      <c r="AV159" s="142">
        <v>0</v>
      </c>
      <c r="AW159" s="142">
        <v>0</v>
      </c>
      <c r="AX159" s="142">
        <v>0</v>
      </c>
      <c r="AY159" s="142">
        <v>0</v>
      </c>
      <c r="AZ159" s="142">
        <f t="shared" si="19"/>
        <v>0</v>
      </c>
      <c r="BA159" s="142">
        <f t="shared" si="21"/>
        <v>0</v>
      </c>
      <c r="BB159" s="172"/>
    </row>
    <row r="160" spans="1:54" s="143" customFormat="1" ht="52.5" thickTop="1" thickBot="1" x14ac:dyDescent="0.25">
      <c r="A160" s="134"/>
      <c r="B160" s="135" t="s">
        <v>55</v>
      </c>
      <c r="C160" s="135" t="s">
        <v>616</v>
      </c>
      <c r="D160" s="135" t="s">
        <v>617</v>
      </c>
      <c r="E160" s="135" t="s">
        <v>618</v>
      </c>
      <c r="F160" s="135" t="s">
        <v>1159</v>
      </c>
      <c r="G160" s="135" t="s">
        <v>1160</v>
      </c>
      <c r="H160" s="135" t="s">
        <v>7</v>
      </c>
      <c r="I160" s="136">
        <v>1</v>
      </c>
      <c r="J160" s="136">
        <v>1</v>
      </c>
      <c r="K160" s="135" t="s">
        <v>155</v>
      </c>
      <c r="L160" s="183" t="s">
        <v>234</v>
      </c>
      <c r="M160" s="135" t="s">
        <v>7</v>
      </c>
      <c r="N160" s="135" t="s">
        <v>342</v>
      </c>
      <c r="O160" s="136">
        <v>1</v>
      </c>
      <c r="P160" s="136">
        <v>157</v>
      </c>
      <c r="Q160" s="134" t="s">
        <v>1179</v>
      </c>
      <c r="R160" s="134" t="s">
        <v>1287</v>
      </c>
      <c r="S160" s="136" t="s">
        <v>35</v>
      </c>
      <c r="T160" s="136">
        <v>0</v>
      </c>
      <c r="U160" s="136">
        <v>0</v>
      </c>
      <c r="V160" s="136">
        <v>1</v>
      </c>
      <c r="W160" s="136">
        <v>1</v>
      </c>
      <c r="X160" s="151">
        <v>1</v>
      </c>
      <c r="Y160" s="142">
        <v>0</v>
      </c>
      <c r="Z160" s="142">
        <v>0</v>
      </c>
      <c r="AA160" s="142">
        <v>0</v>
      </c>
      <c r="AB160" s="142">
        <v>0</v>
      </c>
      <c r="AC160" s="142">
        <v>0</v>
      </c>
      <c r="AD160" s="142">
        <v>0</v>
      </c>
      <c r="AE160" s="142">
        <f t="shared" si="20"/>
        <v>0</v>
      </c>
      <c r="AF160" s="142">
        <v>0</v>
      </c>
      <c r="AG160" s="142">
        <v>0</v>
      </c>
      <c r="AH160" s="142">
        <v>0</v>
      </c>
      <c r="AI160" s="142">
        <v>0</v>
      </c>
      <c r="AJ160" s="142">
        <v>0</v>
      </c>
      <c r="AK160" s="142">
        <v>0</v>
      </c>
      <c r="AL160" s="142">
        <f t="shared" si="22"/>
        <v>0</v>
      </c>
      <c r="AM160" s="142">
        <v>0</v>
      </c>
      <c r="AN160" s="142">
        <v>0</v>
      </c>
      <c r="AO160" s="142">
        <v>0</v>
      </c>
      <c r="AP160" s="142">
        <v>0</v>
      </c>
      <c r="AQ160" s="142">
        <v>20000000</v>
      </c>
      <c r="AR160" s="142">
        <v>0</v>
      </c>
      <c r="AS160" s="142">
        <f t="shared" si="18"/>
        <v>20000000</v>
      </c>
      <c r="AT160" s="142">
        <v>0</v>
      </c>
      <c r="AU160" s="142">
        <v>0</v>
      </c>
      <c r="AV160" s="142">
        <v>0</v>
      </c>
      <c r="AW160" s="142">
        <v>0</v>
      </c>
      <c r="AX160" s="142">
        <v>20000000</v>
      </c>
      <c r="AY160" s="142">
        <v>0</v>
      </c>
      <c r="AZ160" s="142">
        <f t="shared" si="19"/>
        <v>20000000</v>
      </c>
      <c r="BA160" s="142">
        <f t="shared" si="21"/>
        <v>40000000</v>
      </c>
      <c r="BB160" s="172"/>
    </row>
    <row r="161" spans="1:54" s="143" customFormat="1" ht="52.5" thickTop="1" thickBot="1" x14ac:dyDescent="0.25">
      <c r="A161" s="134"/>
      <c r="B161" s="135" t="s">
        <v>55</v>
      </c>
      <c r="C161" s="135" t="s">
        <v>616</v>
      </c>
      <c r="D161" s="135" t="s">
        <v>617</v>
      </c>
      <c r="E161" s="135" t="s">
        <v>618</v>
      </c>
      <c r="F161" s="135" t="s">
        <v>1159</v>
      </c>
      <c r="G161" s="135" t="s">
        <v>1160</v>
      </c>
      <c r="H161" s="135" t="s">
        <v>7</v>
      </c>
      <c r="I161" s="136">
        <v>1</v>
      </c>
      <c r="J161" s="136">
        <v>1</v>
      </c>
      <c r="K161" s="135" t="s">
        <v>155</v>
      </c>
      <c r="L161" s="135" t="s">
        <v>235</v>
      </c>
      <c r="M161" s="135" t="s">
        <v>7</v>
      </c>
      <c r="N161" s="135" t="s">
        <v>343</v>
      </c>
      <c r="O161" s="136">
        <v>20</v>
      </c>
      <c r="P161" s="136">
        <v>158</v>
      </c>
      <c r="Q161" s="134" t="s">
        <v>384</v>
      </c>
      <c r="R161" s="134" t="s">
        <v>1285</v>
      </c>
      <c r="S161" s="136" t="s">
        <v>36</v>
      </c>
      <c r="T161" s="136">
        <v>0</v>
      </c>
      <c r="U161" s="136">
        <v>6</v>
      </c>
      <c r="V161" s="136">
        <v>7</v>
      </c>
      <c r="W161" s="136">
        <v>7</v>
      </c>
      <c r="X161" s="151">
        <f>SUBTOTAL(9,T161:W161)</f>
        <v>20</v>
      </c>
      <c r="Y161" s="142">
        <v>0</v>
      </c>
      <c r="Z161" s="142">
        <v>0</v>
      </c>
      <c r="AA161" s="142">
        <v>0</v>
      </c>
      <c r="AB161" s="142">
        <v>0</v>
      </c>
      <c r="AC161" s="142">
        <v>0</v>
      </c>
      <c r="AD161" s="142">
        <v>0</v>
      </c>
      <c r="AE161" s="142">
        <f t="shared" si="20"/>
        <v>0</v>
      </c>
      <c r="AF161" s="142">
        <v>0</v>
      </c>
      <c r="AG161" s="142">
        <v>0</v>
      </c>
      <c r="AH161" s="142">
        <v>0</v>
      </c>
      <c r="AI161" s="142">
        <v>0</v>
      </c>
      <c r="AJ161" s="142">
        <v>0</v>
      </c>
      <c r="AK161" s="142">
        <v>0</v>
      </c>
      <c r="AL161" s="142">
        <f t="shared" si="22"/>
        <v>0</v>
      </c>
      <c r="AM161" s="142">
        <v>0</v>
      </c>
      <c r="AN161" s="142">
        <v>0</v>
      </c>
      <c r="AO161" s="142">
        <v>0</v>
      </c>
      <c r="AP161" s="142">
        <v>0</v>
      </c>
      <c r="AQ161" s="142">
        <v>0</v>
      </c>
      <c r="AR161" s="142">
        <v>0</v>
      </c>
      <c r="AS161" s="142">
        <f t="shared" si="18"/>
        <v>0</v>
      </c>
      <c r="AT161" s="142">
        <v>0</v>
      </c>
      <c r="AU161" s="142">
        <v>0</v>
      </c>
      <c r="AV161" s="142">
        <v>0</v>
      </c>
      <c r="AW161" s="142">
        <v>0</v>
      </c>
      <c r="AX161" s="142">
        <v>0</v>
      </c>
      <c r="AY161" s="142">
        <v>0</v>
      </c>
      <c r="AZ161" s="142">
        <f t="shared" si="19"/>
        <v>0</v>
      </c>
      <c r="BA161" s="142">
        <f t="shared" si="21"/>
        <v>0</v>
      </c>
      <c r="BB161" s="172"/>
    </row>
    <row r="162" spans="1:54" s="143" customFormat="1" ht="52.5" thickTop="1" thickBot="1" x14ac:dyDescent="0.25">
      <c r="A162" s="134"/>
      <c r="B162" s="135" t="s">
        <v>55</v>
      </c>
      <c r="C162" s="135" t="s">
        <v>616</v>
      </c>
      <c r="D162" s="135" t="s">
        <v>617</v>
      </c>
      <c r="E162" s="135" t="s">
        <v>618</v>
      </c>
      <c r="F162" s="135" t="s">
        <v>1162</v>
      </c>
      <c r="G162" s="135" t="s">
        <v>1163</v>
      </c>
      <c r="H162" s="135" t="s">
        <v>7</v>
      </c>
      <c r="I162" s="136">
        <v>23</v>
      </c>
      <c r="J162" s="136">
        <v>23</v>
      </c>
      <c r="K162" s="135" t="s">
        <v>156</v>
      </c>
      <c r="L162" s="135" t="s">
        <v>236</v>
      </c>
      <c r="M162" s="135" t="s">
        <v>7</v>
      </c>
      <c r="N162" s="135" t="s">
        <v>344</v>
      </c>
      <c r="O162" s="136">
        <v>1</v>
      </c>
      <c r="P162" s="136">
        <v>159</v>
      </c>
      <c r="Q162" s="134" t="s">
        <v>384</v>
      </c>
      <c r="R162" s="134" t="s">
        <v>1285</v>
      </c>
      <c r="S162" s="136" t="s">
        <v>36</v>
      </c>
      <c r="T162" s="136">
        <v>0</v>
      </c>
      <c r="U162" s="136">
        <v>1</v>
      </c>
      <c r="V162" s="136">
        <v>0</v>
      </c>
      <c r="W162" s="136">
        <v>0</v>
      </c>
      <c r="X162" s="151">
        <v>1</v>
      </c>
      <c r="Y162" s="142">
        <v>0</v>
      </c>
      <c r="Z162" s="142">
        <v>0</v>
      </c>
      <c r="AA162" s="142">
        <v>0</v>
      </c>
      <c r="AB162" s="142">
        <v>0</v>
      </c>
      <c r="AC162" s="142">
        <v>0</v>
      </c>
      <c r="AD162" s="142">
        <v>0</v>
      </c>
      <c r="AE162" s="142">
        <f t="shared" si="20"/>
        <v>0</v>
      </c>
      <c r="AF162" s="142">
        <v>0</v>
      </c>
      <c r="AG162" s="142">
        <v>5000000</v>
      </c>
      <c r="AH162" s="142">
        <v>0</v>
      </c>
      <c r="AI162" s="142">
        <v>0</v>
      </c>
      <c r="AJ162" s="142">
        <v>0</v>
      </c>
      <c r="AK162" s="142">
        <v>0</v>
      </c>
      <c r="AL162" s="142">
        <f t="shared" si="22"/>
        <v>5000000</v>
      </c>
      <c r="AM162" s="142">
        <v>0</v>
      </c>
      <c r="AN162" s="142">
        <v>0</v>
      </c>
      <c r="AO162" s="142">
        <v>0</v>
      </c>
      <c r="AP162" s="142">
        <v>0</v>
      </c>
      <c r="AQ162" s="142">
        <v>0</v>
      </c>
      <c r="AR162" s="142">
        <v>0</v>
      </c>
      <c r="AS162" s="142">
        <f t="shared" si="18"/>
        <v>0</v>
      </c>
      <c r="AT162" s="142">
        <v>0</v>
      </c>
      <c r="AU162" s="142">
        <v>0</v>
      </c>
      <c r="AV162" s="142">
        <v>0</v>
      </c>
      <c r="AW162" s="142">
        <v>0</v>
      </c>
      <c r="AX162" s="142">
        <v>0</v>
      </c>
      <c r="AY162" s="142">
        <v>0</v>
      </c>
      <c r="AZ162" s="142">
        <f t="shared" si="19"/>
        <v>0</v>
      </c>
      <c r="BA162" s="142">
        <f t="shared" si="21"/>
        <v>5000000</v>
      </c>
      <c r="BB162" s="172"/>
    </row>
    <row r="163" spans="1:54" s="143" customFormat="1" ht="52.5" thickTop="1" thickBot="1" x14ac:dyDescent="0.25">
      <c r="A163" s="134"/>
      <c r="B163" s="135" t="s">
        <v>55</v>
      </c>
      <c r="C163" s="135" t="s">
        <v>616</v>
      </c>
      <c r="D163" s="135" t="s">
        <v>617</v>
      </c>
      <c r="E163" s="135" t="s">
        <v>618</v>
      </c>
      <c r="F163" s="135" t="s">
        <v>1162</v>
      </c>
      <c r="G163" s="135" t="s">
        <v>1163</v>
      </c>
      <c r="H163" s="135" t="s">
        <v>7</v>
      </c>
      <c r="I163" s="136">
        <v>23</v>
      </c>
      <c r="J163" s="136">
        <v>23</v>
      </c>
      <c r="K163" s="135" t="s">
        <v>156</v>
      </c>
      <c r="L163" s="135" t="s">
        <v>633</v>
      </c>
      <c r="M163" s="135" t="s">
        <v>7</v>
      </c>
      <c r="N163" s="135" t="s">
        <v>345</v>
      </c>
      <c r="O163" s="136">
        <v>400</v>
      </c>
      <c r="P163" s="136">
        <v>160</v>
      </c>
      <c r="Q163" s="134" t="s">
        <v>384</v>
      </c>
      <c r="R163" s="134" t="s">
        <v>1285</v>
      </c>
      <c r="S163" s="136" t="s">
        <v>35</v>
      </c>
      <c r="T163" s="136">
        <v>0</v>
      </c>
      <c r="U163" s="136">
        <v>400</v>
      </c>
      <c r="V163" s="136">
        <v>400</v>
      </c>
      <c r="W163" s="136">
        <v>400</v>
      </c>
      <c r="X163" s="151">
        <v>400</v>
      </c>
      <c r="Y163" s="142">
        <v>0</v>
      </c>
      <c r="Z163" s="142">
        <v>0</v>
      </c>
      <c r="AA163" s="142">
        <v>0</v>
      </c>
      <c r="AB163" s="142">
        <v>0</v>
      </c>
      <c r="AC163" s="142">
        <v>0</v>
      </c>
      <c r="AD163" s="142">
        <v>0</v>
      </c>
      <c r="AE163" s="142">
        <f t="shared" si="20"/>
        <v>0</v>
      </c>
      <c r="AF163" s="142">
        <v>0</v>
      </c>
      <c r="AG163" s="142">
        <v>0</v>
      </c>
      <c r="AH163" s="142">
        <v>0</v>
      </c>
      <c r="AI163" s="142">
        <v>0</v>
      </c>
      <c r="AJ163" s="142">
        <v>0</v>
      </c>
      <c r="AK163" s="142">
        <v>0</v>
      </c>
      <c r="AL163" s="142">
        <f t="shared" si="22"/>
        <v>0</v>
      </c>
      <c r="AM163" s="142">
        <v>0</v>
      </c>
      <c r="AN163" s="142">
        <v>0</v>
      </c>
      <c r="AO163" s="142">
        <v>0</v>
      </c>
      <c r="AP163" s="142">
        <v>0</v>
      </c>
      <c r="AQ163" s="142">
        <v>0</v>
      </c>
      <c r="AR163" s="142">
        <v>0</v>
      </c>
      <c r="AS163" s="142">
        <f t="shared" si="18"/>
        <v>0</v>
      </c>
      <c r="AT163" s="142">
        <v>0</v>
      </c>
      <c r="AU163" s="142">
        <v>0</v>
      </c>
      <c r="AV163" s="142">
        <v>0</v>
      </c>
      <c r="AW163" s="142">
        <v>0</v>
      </c>
      <c r="AX163" s="142">
        <v>0</v>
      </c>
      <c r="AY163" s="142">
        <v>0</v>
      </c>
      <c r="AZ163" s="142">
        <f t="shared" si="19"/>
        <v>0</v>
      </c>
      <c r="BA163" s="142">
        <f t="shared" si="21"/>
        <v>0</v>
      </c>
      <c r="BB163" s="172"/>
    </row>
    <row r="164" spans="1:54" s="143" customFormat="1" ht="52.5" thickTop="1" thickBot="1" x14ac:dyDescent="0.25">
      <c r="A164" s="134"/>
      <c r="B164" s="135" t="s">
        <v>55</v>
      </c>
      <c r="C164" s="135" t="s">
        <v>616</v>
      </c>
      <c r="D164" s="135" t="s">
        <v>617</v>
      </c>
      <c r="E164" s="135" t="s">
        <v>618</v>
      </c>
      <c r="F164" s="135" t="s">
        <v>1162</v>
      </c>
      <c r="G164" s="135" t="s">
        <v>1163</v>
      </c>
      <c r="H164" s="135" t="s">
        <v>7</v>
      </c>
      <c r="I164" s="136">
        <v>23</v>
      </c>
      <c r="J164" s="136">
        <v>23</v>
      </c>
      <c r="K164" s="135" t="s">
        <v>156</v>
      </c>
      <c r="L164" s="135" t="s">
        <v>634</v>
      </c>
      <c r="M164" s="135" t="s">
        <v>7</v>
      </c>
      <c r="N164" s="135" t="s">
        <v>337</v>
      </c>
      <c r="O164" s="136">
        <v>1</v>
      </c>
      <c r="P164" s="136">
        <v>161</v>
      </c>
      <c r="Q164" s="134" t="s">
        <v>384</v>
      </c>
      <c r="R164" s="134" t="s">
        <v>1285</v>
      </c>
      <c r="S164" s="136" t="s">
        <v>35</v>
      </c>
      <c r="T164" s="136">
        <v>0</v>
      </c>
      <c r="U164" s="136">
        <v>1</v>
      </c>
      <c r="V164" s="136">
        <v>1</v>
      </c>
      <c r="W164" s="136">
        <v>1</v>
      </c>
      <c r="X164" s="151">
        <v>1</v>
      </c>
      <c r="Y164" s="142">
        <v>0</v>
      </c>
      <c r="Z164" s="142">
        <v>0</v>
      </c>
      <c r="AA164" s="142">
        <v>0</v>
      </c>
      <c r="AB164" s="142">
        <v>0</v>
      </c>
      <c r="AC164" s="142">
        <v>0</v>
      </c>
      <c r="AD164" s="142">
        <v>0</v>
      </c>
      <c r="AE164" s="142">
        <f t="shared" si="20"/>
        <v>0</v>
      </c>
      <c r="AF164" s="142">
        <v>0</v>
      </c>
      <c r="AG164" s="142">
        <v>5000000</v>
      </c>
      <c r="AH164" s="142">
        <v>0</v>
      </c>
      <c r="AI164" s="142">
        <v>0</v>
      </c>
      <c r="AJ164" s="142">
        <v>0</v>
      </c>
      <c r="AK164" s="142">
        <v>0</v>
      </c>
      <c r="AL164" s="142">
        <f t="shared" si="22"/>
        <v>5000000</v>
      </c>
      <c r="AM164" s="142">
        <v>0</v>
      </c>
      <c r="AN164" s="142">
        <v>0</v>
      </c>
      <c r="AO164" s="142">
        <v>0</v>
      </c>
      <c r="AP164" s="142">
        <v>0</v>
      </c>
      <c r="AQ164" s="142">
        <v>10000000</v>
      </c>
      <c r="AR164" s="142">
        <v>0</v>
      </c>
      <c r="AS164" s="142">
        <f t="shared" si="18"/>
        <v>10000000</v>
      </c>
      <c r="AT164" s="142">
        <v>0</v>
      </c>
      <c r="AU164" s="142">
        <v>0</v>
      </c>
      <c r="AV164" s="142">
        <v>0</v>
      </c>
      <c r="AW164" s="142">
        <v>0</v>
      </c>
      <c r="AX164" s="142">
        <v>10000000</v>
      </c>
      <c r="AY164" s="142">
        <v>0</v>
      </c>
      <c r="AZ164" s="142">
        <f t="shared" si="19"/>
        <v>10000000</v>
      </c>
      <c r="BA164" s="142">
        <f t="shared" si="21"/>
        <v>25000000</v>
      </c>
      <c r="BB164" s="172"/>
    </row>
    <row r="165" spans="1:54" s="143" customFormat="1" ht="52.5" thickTop="1" thickBot="1" x14ac:dyDescent="0.25">
      <c r="A165" s="134"/>
      <c r="B165" s="135" t="s">
        <v>55</v>
      </c>
      <c r="C165" s="135" t="s">
        <v>616</v>
      </c>
      <c r="D165" s="135" t="s">
        <v>617</v>
      </c>
      <c r="E165" s="135" t="s">
        <v>618</v>
      </c>
      <c r="F165" s="135" t="s">
        <v>1162</v>
      </c>
      <c r="G165" s="135" t="s">
        <v>1163</v>
      </c>
      <c r="H165" s="135" t="s">
        <v>7</v>
      </c>
      <c r="I165" s="136">
        <v>23</v>
      </c>
      <c r="J165" s="136">
        <v>23</v>
      </c>
      <c r="K165" s="135" t="s">
        <v>156</v>
      </c>
      <c r="L165" s="135" t="s">
        <v>635</v>
      </c>
      <c r="M165" s="135" t="s">
        <v>7</v>
      </c>
      <c r="N165" s="135" t="s">
        <v>639</v>
      </c>
      <c r="O165" s="136">
        <v>3</v>
      </c>
      <c r="P165" s="136">
        <v>162</v>
      </c>
      <c r="Q165" s="134" t="s">
        <v>384</v>
      </c>
      <c r="R165" s="134" t="s">
        <v>1285</v>
      </c>
      <c r="S165" s="136" t="s">
        <v>35</v>
      </c>
      <c r="T165" s="136">
        <v>0</v>
      </c>
      <c r="U165" s="136">
        <v>1</v>
      </c>
      <c r="V165" s="136">
        <v>1</v>
      </c>
      <c r="W165" s="136">
        <v>1</v>
      </c>
      <c r="X165" s="151">
        <f>SUBTOTAL(9,T165:W165)</f>
        <v>3</v>
      </c>
      <c r="Y165" s="142">
        <v>0</v>
      </c>
      <c r="Z165" s="142">
        <v>0</v>
      </c>
      <c r="AA165" s="142">
        <v>0</v>
      </c>
      <c r="AB165" s="142">
        <v>0</v>
      </c>
      <c r="AC165" s="142">
        <v>0</v>
      </c>
      <c r="AD165" s="142">
        <v>0</v>
      </c>
      <c r="AE165" s="142">
        <f t="shared" si="20"/>
        <v>0</v>
      </c>
      <c r="AF165" s="142">
        <v>0</v>
      </c>
      <c r="AG165" s="142">
        <v>5000000</v>
      </c>
      <c r="AH165" s="142">
        <v>0</v>
      </c>
      <c r="AI165" s="142">
        <v>0</v>
      </c>
      <c r="AJ165" s="142">
        <v>0</v>
      </c>
      <c r="AK165" s="142">
        <v>0</v>
      </c>
      <c r="AL165" s="142">
        <f t="shared" si="22"/>
        <v>5000000</v>
      </c>
      <c r="AM165" s="142">
        <v>0</v>
      </c>
      <c r="AN165" s="142">
        <v>0</v>
      </c>
      <c r="AO165" s="142">
        <v>0</v>
      </c>
      <c r="AP165" s="142">
        <v>0</v>
      </c>
      <c r="AQ165" s="142">
        <v>5000000</v>
      </c>
      <c r="AR165" s="142">
        <v>0</v>
      </c>
      <c r="AS165" s="142">
        <f t="shared" si="18"/>
        <v>5000000</v>
      </c>
      <c r="AT165" s="142">
        <v>0</v>
      </c>
      <c r="AU165" s="142">
        <v>0</v>
      </c>
      <c r="AV165" s="142">
        <v>0</v>
      </c>
      <c r="AW165" s="142">
        <v>0</v>
      </c>
      <c r="AX165" s="142">
        <v>5000000</v>
      </c>
      <c r="AY165" s="142">
        <v>0</v>
      </c>
      <c r="AZ165" s="142">
        <f t="shared" si="19"/>
        <v>5000000</v>
      </c>
      <c r="BA165" s="142">
        <f t="shared" si="21"/>
        <v>15000000</v>
      </c>
      <c r="BB165" s="172"/>
    </row>
    <row r="166" spans="1:54" s="143" customFormat="1" ht="65.25" thickTop="1" thickBot="1" x14ac:dyDescent="0.25">
      <c r="A166" s="134"/>
      <c r="B166" s="135" t="s">
        <v>55</v>
      </c>
      <c r="C166" s="135" t="s">
        <v>616</v>
      </c>
      <c r="D166" s="135" t="s">
        <v>617</v>
      </c>
      <c r="E166" s="135" t="s">
        <v>618</v>
      </c>
      <c r="F166" s="135" t="s">
        <v>1162</v>
      </c>
      <c r="G166" s="135" t="s">
        <v>1163</v>
      </c>
      <c r="H166" s="135" t="s">
        <v>7</v>
      </c>
      <c r="I166" s="136">
        <v>23</v>
      </c>
      <c r="J166" s="136">
        <v>23</v>
      </c>
      <c r="K166" s="135" t="s">
        <v>156</v>
      </c>
      <c r="L166" s="135" t="s">
        <v>636</v>
      </c>
      <c r="M166" s="135" t="s">
        <v>7</v>
      </c>
      <c r="N166" s="135" t="s">
        <v>640</v>
      </c>
      <c r="O166" s="136">
        <v>1</v>
      </c>
      <c r="P166" s="136">
        <v>163</v>
      </c>
      <c r="Q166" s="134" t="s">
        <v>642</v>
      </c>
      <c r="R166" s="134" t="s">
        <v>1285</v>
      </c>
      <c r="S166" s="136" t="s">
        <v>36</v>
      </c>
      <c r="T166" s="136">
        <v>0</v>
      </c>
      <c r="U166" s="136">
        <v>1</v>
      </c>
      <c r="V166" s="136">
        <v>0</v>
      </c>
      <c r="W166" s="136">
        <v>0</v>
      </c>
      <c r="X166" s="151">
        <v>1</v>
      </c>
      <c r="Y166" s="142">
        <v>0</v>
      </c>
      <c r="Z166" s="142">
        <v>0</v>
      </c>
      <c r="AA166" s="142">
        <v>0</v>
      </c>
      <c r="AB166" s="142">
        <v>0</v>
      </c>
      <c r="AC166" s="142">
        <v>0</v>
      </c>
      <c r="AD166" s="142">
        <v>0</v>
      </c>
      <c r="AE166" s="142">
        <f t="shared" si="20"/>
        <v>0</v>
      </c>
      <c r="AF166" s="142">
        <v>0</v>
      </c>
      <c r="AG166" s="142">
        <v>0</v>
      </c>
      <c r="AH166" s="142">
        <v>0</v>
      </c>
      <c r="AI166" s="142">
        <v>0</v>
      </c>
      <c r="AJ166" s="142">
        <v>0</v>
      </c>
      <c r="AK166" s="142">
        <v>0</v>
      </c>
      <c r="AL166" s="142">
        <f t="shared" si="22"/>
        <v>0</v>
      </c>
      <c r="AM166" s="142">
        <v>0</v>
      </c>
      <c r="AN166" s="142">
        <v>0</v>
      </c>
      <c r="AO166" s="142">
        <v>0</v>
      </c>
      <c r="AP166" s="142">
        <v>0</v>
      </c>
      <c r="AQ166" s="142">
        <v>0</v>
      </c>
      <c r="AR166" s="142">
        <v>0</v>
      </c>
      <c r="AS166" s="142">
        <f t="shared" si="18"/>
        <v>0</v>
      </c>
      <c r="AT166" s="142">
        <v>0</v>
      </c>
      <c r="AU166" s="142">
        <v>0</v>
      </c>
      <c r="AV166" s="142">
        <v>0</v>
      </c>
      <c r="AW166" s="142">
        <v>0</v>
      </c>
      <c r="AX166" s="142">
        <v>0</v>
      </c>
      <c r="AY166" s="142">
        <v>0</v>
      </c>
      <c r="AZ166" s="142">
        <f t="shared" si="19"/>
        <v>0</v>
      </c>
      <c r="BA166" s="142">
        <f t="shared" si="21"/>
        <v>0</v>
      </c>
      <c r="BB166" s="172"/>
    </row>
    <row r="167" spans="1:54" s="143" customFormat="1" ht="52.5" thickTop="1" thickBot="1" x14ac:dyDescent="0.25">
      <c r="A167" s="134"/>
      <c r="B167" s="135" t="s">
        <v>55</v>
      </c>
      <c r="C167" s="135" t="s">
        <v>616</v>
      </c>
      <c r="D167" s="135" t="s">
        <v>617</v>
      </c>
      <c r="E167" s="135" t="s">
        <v>618</v>
      </c>
      <c r="F167" s="135" t="s">
        <v>1162</v>
      </c>
      <c r="G167" s="135" t="s">
        <v>1163</v>
      </c>
      <c r="H167" s="135" t="s">
        <v>7</v>
      </c>
      <c r="I167" s="136">
        <v>23</v>
      </c>
      <c r="J167" s="136">
        <v>23</v>
      </c>
      <c r="K167" s="135" t="s">
        <v>156</v>
      </c>
      <c r="L167" s="135" t="s">
        <v>637</v>
      </c>
      <c r="M167" s="135" t="s">
        <v>7</v>
      </c>
      <c r="N167" s="135" t="s">
        <v>347</v>
      </c>
      <c r="O167" s="136">
        <v>1</v>
      </c>
      <c r="P167" s="136">
        <v>164</v>
      </c>
      <c r="Q167" s="134" t="s">
        <v>384</v>
      </c>
      <c r="R167" s="134" t="s">
        <v>1285</v>
      </c>
      <c r="S167" s="136" t="s">
        <v>35</v>
      </c>
      <c r="T167" s="136">
        <v>1</v>
      </c>
      <c r="U167" s="136">
        <v>1</v>
      </c>
      <c r="V167" s="136">
        <v>1</v>
      </c>
      <c r="W167" s="136">
        <v>1</v>
      </c>
      <c r="X167" s="151">
        <v>1</v>
      </c>
      <c r="Y167" s="174">
        <v>4000000</v>
      </c>
      <c r="Z167" s="142">
        <v>0</v>
      </c>
      <c r="AA167" s="142">
        <v>0</v>
      </c>
      <c r="AB167" s="142">
        <v>0</v>
      </c>
      <c r="AC167" s="142">
        <v>0</v>
      </c>
      <c r="AD167" s="142">
        <v>0</v>
      </c>
      <c r="AE167" s="142">
        <f t="shared" si="20"/>
        <v>4000000</v>
      </c>
      <c r="AF167" s="142">
        <v>0</v>
      </c>
      <c r="AG167" s="142">
        <v>12500000</v>
      </c>
      <c r="AH167" s="142">
        <v>0</v>
      </c>
      <c r="AI167" s="142">
        <v>0</v>
      </c>
      <c r="AJ167" s="142">
        <v>0</v>
      </c>
      <c r="AK167" s="142">
        <v>0</v>
      </c>
      <c r="AL167" s="142">
        <f t="shared" si="22"/>
        <v>12500000</v>
      </c>
      <c r="AM167" s="142">
        <v>0</v>
      </c>
      <c r="AN167" s="142">
        <v>0</v>
      </c>
      <c r="AO167" s="142">
        <v>0</v>
      </c>
      <c r="AP167" s="142">
        <v>0</v>
      </c>
      <c r="AQ167" s="142">
        <v>12500000</v>
      </c>
      <c r="AR167" s="142">
        <v>0</v>
      </c>
      <c r="AS167" s="142">
        <f t="shared" si="18"/>
        <v>12500000</v>
      </c>
      <c r="AT167" s="142">
        <v>0</v>
      </c>
      <c r="AU167" s="142">
        <v>0</v>
      </c>
      <c r="AV167" s="142">
        <v>0</v>
      </c>
      <c r="AW167" s="142">
        <v>0</v>
      </c>
      <c r="AX167" s="142">
        <v>12500000</v>
      </c>
      <c r="AY167" s="142">
        <v>0</v>
      </c>
      <c r="AZ167" s="142">
        <f t="shared" si="19"/>
        <v>12500000</v>
      </c>
      <c r="BA167" s="142">
        <f t="shared" si="21"/>
        <v>41500000</v>
      </c>
      <c r="BB167" s="172"/>
    </row>
    <row r="168" spans="1:54" s="143" customFormat="1" ht="52.5" thickTop="1" thickBot="1" x14ac:dyDescent="0.25">
      <c r="A168" s="134"/>
      <c r="B168" s="135" t="s">
        <v>55</v>
      </c>
      <c r="C168" s="135" t="s">
        <v>616</v>
      </c>
      <c r="D168" s="135" t="s">
        <v>617</v>
      </c>
      <c r="E168" s="135" t="s">
        <v>618</v>
      </c>
      <c r="F168" s="135" t="s">
        <v>1162</v>
      </c>
      <c r="G168" s="135" t="s">
        <v>1163</v>
      </c>
      <c r="H168" s="135" t="s">
        <v>7</v>
      </c>
      <c r="I168" s="136">
        <v>23</v>
      </c>
      <c r="J168" s="136">
        <v>23</v>
      </c>
      <c r="K168" s="135" t="s">
        <v>156</v>
      </c>
      <c r="L168" s="135" t="s">
        <v>237</v>
      </c>
      <c r="M168" s="135" t="s">
        <v>7</v>
      </c>
      <c r="N168" s="135" t="s">
        <v>346</v>
      </c>
      <c r="O168" s="136">
        <v>1552</v>
      </c>
      <c r="P168" s="136">
        <v>165</v>
      </c>
      <c r="Q168" s="134" t="s">
        <v>384</v>
      </c>
      <c r="R168" s="134" t="s">
        <v>1285</v>
      </c>
      <c r="S168" s="136" t="s">
        <v>35</v>
      </c>
      <c r="T168" s="136">
        <v>1552</v>
      </c>
      <c r="U168" s="136">
        <v>1552</v>
      </c>
      <c r="V168" s="136">
        <v>1552</v>
      </c>
      <c r="W168" s="136">
        <v>1552</v>
      </c>
      <c r="X168" s="151">
        <v>1552</v>
      </c>
      <c r="Y168" s="142">
        <v>0</v>
      </c>
      <c r="Z168" s="142">
        <v>0</v>
      </c>
      <c r="AA168" s="142">
        <v>0</v>
      </c>
      <c r="AB168" s="142">
        <v>0</v>
      </c>
      <c r="AC168" s="142">
        <v>0</v>
      </c>
      <c r="AD168" s="142">
        <v>0</v>
      </c>
      <c r="AE168" s="142">
        <f t="shared" si="20"/>
        <v>0</v>
      </c>
      <c r="AF168" s="142">
        <v>0</v>
      </c>
      <c r="AG168" s="142">
        <v>0</v>
      </c>
      <c r="AH168" s="142">
        <v>0</v>
      </c>
      <c r="AI168" s="142">
        <v>0</v>
      </c>
      <c r="AJ168" s="142">
        <v>0</v>
      </c>
      <c r="AK168" s="142">
        <v>0</v>
      </c>
      <c r="AL168" s="142">
        <f t="shared" si="22"/>
        <v>0</v>
      </c>
      <c r="AM168" s="142">
        <v>0</v>
      </c>
      <c r="AN168" s="142">
        <v>0</v>
      </c>
      <c r="AO168" s="142">
        <v>0</v>
      </c>
      <c r="AP168" s="142">
        <v>0</v>
      </c>
      <c r="AQ168" s="142">
        <v>0</v>
      </c>
      <c r="AR168" s="142">
        <v>0</v>
      </c>
      <c r="AS168" s="142">
        <f t="shared" si="18"/>
        <v>0</v>
      </c>
      <c r="AT168" s="142">
        <v>0</v>
      </c>
      <c r="AU168" s="142">
        <v>0</v>
      </c>
      <c r="AV168" s="142">
        <v>0</v>
      </c>
      <c r="AW168" s="142">
        <v>0</v>
      </c>
      <c r="AX168" s="142">
        <v>0</v>
      </c>
      <c r="AY168" s="142">
        <v>0</v>
      </c>
      <c r="AZ168" s="142">
        <f t="shared" si="19"/>
        <v>0</v>
      </c>
      <c r="BA168" s="142">
        <f t="shared" si="21"/>
        <v>0</v>
      </c>
      <c r="BB168" s="172"/>
    </row>
    <row r="169" spans="1:54" s="143" customFormat="1" ht="78" thickTop="1" thickBot="1" x14ac:dyDescent="0.25">
      <c r="A169" s="134"/>
      <c r="B169" s="135" t="s">
        <v>55</v>
      </c>
      <c r="C169" s="135" t="s">
        <v>616</v>
      </c>
      <c r="D169" s="135" t="s">
        <v>617</v>
      </c>
      <c r="E169" s="135" t="s">
        <v>618</v>
      </c>
      <c r="F169" s="135" t="s">
        <v>1162</v>
      </c>
      <c r="G169" s="135" t="s">
        <v>1163</v>
      </c>
      <c r="H169" s="135" t="s">
        <v>7</v>
      </c>
      <c r="I169" s="136">
        <v>23</v>
      </c>
      <c r="J169" s="136">
        <v>23</v>
      </c>
      <c r="K169" s="135" t="s">
        <v>156</v>
      </c>
      <c r="L169" s="135" t="s">
        <v>638</v>
      </c>
      <c r="M169" s="135" t="s">
        <v>7</v>
      </c>
      <c r="N169" s="135" t="s">
        <v>641</v>
      </c>
      <c r="O169" s="136">
        <v>2</v>
      </c>
      <c r="P169" s="136">
        <v>166</v>
      </c>
      <c r="Q169" s="134" t="s">
        <v>384</v>
      </c>
      <c r="R169" s="134" t="s">
        <v>1285</v>
      </c>
      <c r="S169" s="136" t="s">
        <v>36</v>
      </c>
      <c r="T169" s="136">
        <v>0</v>
      </c>
      <c r="U169" s="136">
        <v>2</v>
      </c>
      <c r="V169" s="136">
        <v>0</v>
      </c>
      <c r="W169" s="136">
        <v>0</v>
      </c>
      <c r="X169" s="151">
        <v>2</v>
      </c>
      <c r="Y169" s="142">
        <v>0</v>
      </c>
      <c r="Z169" s="142">
        <v>0</v>
      </c>
      <c r="AA169" s="142">
        <v>0</v>
      </c>
      <c r="AB169" s="142">
        <v>0</v>
      </c>
      <c r="AC169" s="142">
        <v>0</v>
      </c>
      <c r="AD169" s="142">
        <v>0</v>
      </c>
      <c r="AE169" s="142">
        <f t="shared" si="20"/>
        <v>0</v>
      </c>
      <c r="AF169" s="142">
        <v>0</v>
      </c>
      <c r="AG169" s="142">
        <v>0</v>
      </c>
      <c r="AH169" s="142">
        <v>0</v>
      </c>
      <c r="AI169" s="142">
        <v>0</v>
      </c>
      <c r="AJ169" s="142">
        <v>0</v>
      </c>
      <c r="AK169" s="142">
        <v>0</v>
      </c>
      <c r="AL169" s="142">
        <f t="shared" si="22"/>
        <v>0</v>
      </c>
      <c r="AM169" s="142">
        <v>0</v>
      </c>
      <c r="AN169" s="142">
        <v>0</v>
      </c>
      <c r="AO169" s="142">
        <v>0</v>
      </c>
      <c r="AP169" s="142">
        <v>0</v>
      </c>
      <c r="AQ169" s="142">
        <v>0</v>
      </c>
      <c r="AR169" s="142">
        <v>0</v>
      </c>
      <c r="AS169" s="142">
        <f t="shared" si="18"/>
        <v>0</v>
      </c>
      <c r="AT169" s="142">
        <v>0</v>
      </c>
      <c r="AU169" s="142">
        <v>0</v>
      </c>
      <c r="AV169" s="142">
        <v>0</v>
      </c>
      <c r="AW169" s="142">
        <v>0</v>
      </c>
      <c r="AX169" s="142">
        <v>0</v>
      </c>
      <c r="AY169" s="142">
        <v>0</v>
      </c>
      <c r="AZ169" s="142">
        <f t="shared" si="19"/>
        <v>0</v>
      </c>
      <c r="BA169" s="142">
        <f t="shared" si="21"/>
        <v>0</v>
      </c>
      <c r="BB169" s="172"/>
    </row>
    <row r="170" spans="1:54" s="143" customFormat="1" ht="52.5" thickTop="1" thickBot="1" x14ac:dyDescent="0.25">
      <c r="A170" s="134"/>
      <c r="B170" s="135" t="s">
        <v>55</v>
      </c>
      <c r="C170" s="135" t="s">
        <v>616</v>
      </c>
      <c r="D170" s="135" t="s">
        <v>617</v>
      </c>
      <c r="E170" s="135" t="s">
        <v>618</v>
      </c>
      <c r="F170" s="135" t="s">
        <v>1162</v>
      </c>
      <c r="G170" s="135" t="s">
        <v>1163</v>
      </c>
      <c r="H170" s="135" t="s">
        <v>7</v>
      </c>
      <c r="I170" s="136">
        <v>23</v>
      </c>
      <c r="J170" s="136">
        <v>23</v>
      </c>
      <c r="K170" s="135" t="s">
        <v>156</v>
      </c>
      <c r="L170" s="135" t="s">
        <v>238</v>
      </c>
      <c r="M170" s="135" t="s">
        <v>7</v>
      </c>
      <c r="N170" s="135" t="s">
        <v>347</v>
      </c>
      <c r="O170" s="136">
        <v>1</v>
      </c>
      <c r="P170" s="136">
        <v>167</v>
      </c>
      <c r="Q170" s="134" t="s">
        <v>384</v>
      </c>
      <c r="R170" s="134" t="s">
        <v>1285</v>
      </c>
      <c r="S170" s="136" t="s">
        <v>35</v>
      </c>
      <c r="T170" s="136">
        <v>1</v>
      </c>
      <c r="U170" s="136">
        <v>1</v>
      </c>
      <c r="V170" s="136">
        <v>1</v>
      </c>
      <c r="W170" s="136">
        <v>1</v>
      </c>
      <c r="X170" s="151">
        <v>1</v>
      </c>
      <c r="Y170" s="174">
        <v>4000000</v>
      </c>
      <c r="Z170" s="142">
        <v>0</v>
      </c>
      <c r="AA170" s="142">
        <v>0</v>
      </c>
      <c r="AB170" s="142">
        <v>0</v>
      </c>
      <c r="AC170" s="142">
        <v>0</v>
      </c>
      <c r="AD170" s="142">
        <v>0</v>
      </c>
      <c r="AE170" s="142">
        <f t="shared" si="20"/>
        <v>4000000</v>
      </c>
      <c r="AF170" s="142">
        <v>0</v>
      </c>
      <c r="AG170" s="142">
        <v>12500000</v>
      </c>
      <c r="AH170" s="142">
        <v>0</v>
      </c>
      <c r="AI170" s="142">
        <v>0</v>
      </c>
      <c r="AJ170" s="142">
        <v>0</v>
      </c>
      <c r="AK170" s="142">
        <v>0</v>
      </c>
      <c r="AL170" s="142">
        <f t="shared" si="22"/>
        <v>12500000</v>
      </c>
      <c r="AM170" s="142">
        <v>0</v>
      </c>
      <c r="AN170" s="142">
        <v>0</v>
      </c>
      <c r="AO170" s="142">
        <v>0</v>
      </c>
      <c r="AP170" s="142">
        <v>0</v>
      </c>
      <c r="AQ170" s="142">
        <v>12500000</v>
      </c>
      <c r="AR170" s="142">
        <v>0</v>
      </c>
      <c r="AS170" s="142">
        <f t="shared" si="18"/>
        <v>12500000</v>
      </c>
      <c r="AT170" s="142">
        <v>0</v>
      </c>
      <c r="AU170" s="142">
        <v>0</v>
      </c>
      <c r="AV170" s="142">
        <v>0</v>
      </c>
      <c r="AW170" s="142">
        <v>0</v>
      </c>
      <c r="AX170" s="142">
        <v>12500000</v>
      </c>
      <c r="AY170" s="142">
        <v>0</v>
      </c>
      <c r="AZ170" s="142">
        <f t="shared" si="19"/>
        <v>12500000</v>
      </c>
      <c r="BA170" s="142">
        <f t="shared" si="21"/>
        <v>41500000</v>
      </c>
      <c r="BB170" s="172"/>
    </row>
    <row r="171" spans="1:54" s="143" customFormat="1" ht="52.5" thickTop="1" thickBot="1" x14ac:dyDescent="0.25">
      <c r="A171" s="134"/>
      <c r="B171" s="135" t="s">
        <v>55</v>
      </c>
      <c r="C171" s="135" t="s">
        <v>616</v>
      </c>
      <c r="D171" s="135" t="s">
        <v>617</v>
      </c>
      <c r="E171" s="135" t="s">
        <v>618</v>
      </c>
      <c r="F171" s="135" t="s">
        <v>1162</v>
      </c>
      <c r="G171" s="135" t="s">
        <v>1163</v>
      </c>
      <c r="H171" s="135" t="s">
        <v>7</v>
      </c>
      <c r="I171" s="136">
        <v>23</v>
      </c>
      <c r="J171" s="136">
        <v>23</v>
      </c>
      <c r="K171" s="135" t="s">
        <v>643</v>
      </c>
      <c r="L171" s="135" t="s">
        <v>239</v>
      </c>
      <c r="M171" s="135" t="s">
        <v>7</v>
      </c>
      <c r="N171" s="135" t="s">
        <v>348</v>
      </c>
      <c r="O171" s="136">
        <v>300</v>
      </c>
      <c r="P171" s="136">
        <v>168</v>
      </c>
      <c r="Q171" s="134" t="s">
        <v>384</v>
      </c>
      <c r="R171" s="134" t="s">
        <v>1285</v>
      </c>
      <c r="S171" s="136" t="s">
        <v>36</v>
      </c>
      <c r="T171" s="136">
        <v>0</v>
      </c>
      <c r="U171" s="136">
        <v>0</v>
      </c>
      <c r="V171" s="136">
        <v>300</v>
      </c>
      <c r="W171" s="136">
        <v>300</v>
      </c>
      <c r="X171" s="151">
        <v>300</v>
      </c>
      <c r="Y171" s="142">
        <v>0</v>
      </c>
      <c r="Z171" s="142">
        <v>0</v>
      </c>
      <c r="AA171" s="142">
        <v>0</v>
      </c>
      <c r="AB171" s="142">
        <v>0</v>
      </c>
      <c r="AC171" s="142">
        <v>0</v>
      </c>
      <c r="AD171" s="142">
        <v>0</v>
      </c>
      <c r="AE171" s="142">
        <f t="shared" si="20"/>
        <v>0</v>
      </c>
      <c r="AF171" s="142">
        <v>0</v>
      </c>
      <c r="AG171" s="142">
        <v>0</v>
      </c>
      <c r="AH171" s="142">
        <v>0</v>
      </c>
      <c r="AI171" s="142">
        <v>0</v>
      </c>
      <c r="AJ171" s="142">
        <v>0</v>
      </c>
      <c r="AK171" s="142">
        <v>0</v>
      </c>
      <c r="AL171" s="142">
        <f t="shared" si="22"/>
        <v>0</v>
      </c>
      <c r="AM171" s="142">
        <v>0</v>
      </c>
      <c r="AN171" s="142">
        <v>0</v>
      </c>
      <c r="AO171" s="142">
        <v>0</v>
      </c>
      <c r="AP171" s="142">
        <v>0</v>
      </c>
      <c r="AQ171" s="142">
        <v>5000000</v>
      </c>
      <c r="AR171" s="142">
        <v>0</v>
      </c>
      <c r="AS171" s="142">
        <f t="shared" si="18"/>
        <v>5000000</v>
      </c>
      <c r="AT171" s="142">
        <v>0</v>
      </c>
      <c r="AU171" s="142">
        <v>0</v>
      </c>
      <c r="AV171" s="142">
        <v>0</v>
      </c>
      <c r="AW171" s="142">
        <v>0</v>
      </c>
      <c r="AX171" s="142">
        <v>5000000</v>
      </c>
      <c r="AY171" s="142">
        <v>0</v>
      </c>
      <c r="AZ171" s="142">
        <f t="shared" si="19"/>
        <v>5000000</v>
      </c>
      <c r="BA171" s="142">
        <f t="shared" si="21"/>
        <v>10000000</v>
      </c>
      <c r="BB171" s="172"/>
    </row>
    <row r="172" spans="1:54" s="143" customFormat="1" ht="52.5" thickTop="1" thickBot="1" x14ac:dyDescent="0.25">
      <c r="A172" s="134"/>
      <c r="B172" s="135" t="s">
        <v>55</v>
      </c>
      <c r="C172" s="135" t="s">
        <v>616</v>
      </c>
      <c r="D172" s="135" t="s">
        <v>617</v>
      </c>
      <c r="E172" s="135" t="s">
        <v>618</v>
      </c>
      <c r="F172" s="135" t="s">
        <v>1162</v>
      </c>
      <c r="G172" s="135" t="s">
        <v>1163</v>
      </c>
      <c r="H172" s="135" t="s">
        <v>7</v>
      </c>
      <c r="I172" s="136">
        <v>23</v>
      </c>
      <c r="J172" s="136">
        <v>23</v>
      </c>
      <c r="K172" s="135" t="s">
        <v>643</v>
      </c>
      <c r="L172" s="135" t="s">
        <v>240</v>
      </c>
      <c r="M172" s="135" t="s">
        <v>7</v>
      </c>
      <c r="N172" s="135" t="s">
        <v>46</v>
      </c>
      <c r="O172" s="136">
        <v>3</v>
      </c>
      <c r="P172" s="136">
        <v>169</v>
      </c>
      <c r="Q172" s="134" t="s">
        <v>1178</v>
      </c>
      <c r="R172" s="134" t="s">
        <v>1285</v>
      </c>
      <c r="S172" s="136" t="s">
        <v>36</v>
      </c>
      <c r="T172" s="136">
        <v>0</v>
      </c>
      <c r="U172" s="136">
        <v>1</v>
      </c>
      <c r="V172" s="136">
        <v>1</v>
      </c>
      <c r="W172" s="136">
        <v>1</v>
      </c>
      <c r="X172" s="151">
        <f>SUBTOTAL(9,T172:W172)</f>
        <v>3</v>
      </c>
      <c r="Y172" s="142">
        <v>0</v>
      </c>
      <c r="Z172" s="142">
        <v>0</v>
      </c>
      <c r="AA172" s="142">
        <v>0</v>
      </c>
      <c r="AB172" s="142">
        <v>0</v>
      </c>
      <c r="AC172" s="142">
        <v>0</v>
      </c>
      <c r="AD172" s="142">
        <v>0</v>
      </c>
      <c r="AE172" s="142">
        <f t="shared" si="20"/>
        <v>0</v>
      </c>
      <c r="AF172" s="142">
        <v>0</v>
      </c>
      <c r="AG172" s="142">
        <v>0</v>
      </c>
      <c r="AH172" s="142">
        <v>0</v>
      </c>
      <c r="AI172" s="142">
        <v>0</v>
      </c>
      <c r="AJ172" s="142">
        <v>0</v>
      </c>
      <c r="AK172" s="142">
        <v>0</v>
      </c>
      <c r="AL172" s="142">
        <f t="shared" si="22"/>
        <v>0</v>
      </c>
      <c r="AM172" s="142">
        <v>0</v>
      </c>
      <c r="AN172" s="142">
        <v>0</v>
      </c>
      <c r="AO172" s="142">
        <v>0</v>
      </c>
      <c r="AP172" s="142">
        <v>0</v>
      </c>
      <c r="AQ172" s="142">
        <v>5000000</v>
      </c>
      <c r="AR172" s="142">
        <v>0</v>
      </c>
      <c r="AS172" s="142">
        <f t="shared" si="18"/>
        <v>5000000</v>
      </c>
      <c r="AT172" s="142">
        <v>0</v>
      </c>
      <c r="AU172" s="142">
        <v>0</v>
      </c>
      <c r="AV172" s="142">
        <v>0</v>
      </c>
      <c r="AW172" s="142">
        <v>0</v>
      </c>
      <c r="AX172" s="142">
        <v>5000000</v>
      </c>
      <c r="AY172" s="142">
        <v>0</v>
      </c>
      <c r="AZ172" s="142">
        <f t="shared" si="19"/>
        <v>5000000</v>
      </c>
      <c r="BA172" s="142">
        <f t="shared" si="21"/>
        <v>10000000</v>
      </c>
      <c r="BB172" s="172"/>
    </row>
    <row r="173" spans="1:54" s="143" customFormat="1" ht="52.5" thickTop="1" thickBot="1" x14ac:dyDescent="0.25">
      <c r="A173" s="134"/>
      <c r="B173" s="135" t="s">
        <v>55</v>
      </c>
      <c r="C173" s="135" t="s">
        <v>616</v>
      </c>
      <c r="D173" s="135" t="s">
        <v>617</v>
      </c>
      <c r="E173" s="135" t="s">
        <v>618</v>
      </c>
      <c r="F173" s="135" t="s">
        <v>1162</v>
      </c>
      <c r="G173" s="135" t="s">
        <v>1163</v>
      </c>
      <c r="H173" s="135" t="s">
        <v>7</v>
      </c>
      <c r="I173" s="136">
        <v>23</v>
      </c>
      <c r="J173" s="136">
        <v>23</v>
      </c>
      <c r="K173" s="135" t="s">
        <v>643</v>
      </c>
      <c r="L173" s="135" t="s">
        <v>241</v>
      </c>
      <c r="M173" s="135" t="s">
        <v>7</v>
      </c>
      <c r="N173" s="135" t="s">
        <v>335</v>
      </c>
      <c r="O173" s="136">
        <v>1</v>
      </c>
      <c r="P173" s="136">
        <v>170</v>
      </c>
      <c r="Q173" s="134" t="s">
        <v>1178</v>
      </c>
      <c r="R173" s="134" t="s">
        <v>1285</v>
      </c>
      <c r="S173" s="136" t="s">
        <v>36</v>
      </c>
      <c r="T173" s="136">
        <v>0</v>
      </c>
      <c r="U173" s="136">
        <v>1</v>
      </c>
      <c r="V173" s="136">
        <v>0</v>
      </c>
      <c r="W173" s="136">
        <v>0</v>
      </c>
      <c r="X173" s="151">
        <v>1</v>
      </c>
      <c r="Y173" s="142">
        <v>0</v>
      </c>
      <c r="Z173" s="142">
        <v>0</v>
      </c>
      <c r="AA173" s="142">
        <v>0</v>
      </c>
      <c r="AB173" s="142">
        <v>0</v>
      </c>
      <c r="AC173" s="142">
        <v>0</v>
      </c>
      <c r="AD173" s="142">
        <v>0</v>
      </c>
      <c r="AE173" s="142">
        <f t="shared" si="20"/>
        <v>0</v>
      </c>
      <c r="AF173" s="142">
        <v>0</v>
      </c>
      <c r="AG173" s="142">
        <v>0</v>
      </c>
      <c r="AH173" s="142">
        <v>0</v>
      </c>
      <c r="AI173" s="142">
        <v>0</v>
      </c>
      <c r="AJ173" s="142">
        <v>10000000</v>
      </c>
      <c r="AK173" s="142">
        <v>0</v>
      </c>
      <c r="AL173" s="142">
        <f t="shared" si="22"/>
        <v>10000000</v>
      </c>
      <c r="AM173" s="142">
        <v>0</v>
      </c>
      <c r="AN173" s="142">
        <v>0</v>
      </c>
      <c r="AO173" s="142">
        <v>0</v>
      </c>
      <c r="AP173" s="142">
        <v>0</v>
      </c>
      <c r="AQ173" s="142">
        <v>0</v>
      </c>
      <c r="AR173" s="142">
        <v>0</v>
      </c>
      <c r="AS173" s="142">
        <f t="shared" si="18"/>
        <v>0</v>
      </c>
      <c r="AT173" s="142">
        <v>0</v>
      </c>
      <c r="AU173" s="142">
        <v>0</v>
      </c>
      <c r="AV173" s="142">
        <v>0</v>
      </c>
      <c r="AW173" s="142">
        <v>0</v>
      </c>
      <c r="AX173" s="142">
        <v>0</v>
      </c>
      <c r="AY173" s="142">
        <v>0</v>
      </c>
      <c r="AZ173" s="142">
        <f t="shared" si="19"/>
        <v>0</v>
      </c>
      <c r="BA173" s="142">
        <f t="shared" si="21"/>
        <v>10000000</v>
      </c>
      <c r="BB173" s="172"/>
    </row>
    <row r="174" spans="1:54" s="143" customFormat="1" ht="103.5" thickTop="1" thickBot="1" x14ac:dyDescent="0.25">
      <c r="A174" s="134"/>
      <c r="B174" s="135" t="s">
        <v>55</v>
      </c>
      <c r="C174" s="135" t="s">
        <v>616</v>
      </c>
      <c r="D174" s="135" t="s">
        <v>617</v>
      </c>
      <c r="E174" s="135" t="s">
        <v>618</v>
      </c>
      <c r="F174" s="135" t="s">
        <v>1162</v>
      </c>
      <c r="G174" s="135" t="s">
        <v>1163</v>
      </c>
      <c r="H174" s="135" t="s">
        <v>7</v>
      </c>
      <c r="I174" s="136">
        <v>23</v>
      </c>
      <c r="J174" s="136">
        <v>23</v>
      </c>
      <c r="K174" s="135" t="s">
        <v>157</v>
      </c>
      <c r="L174" s="135" t="s">
        <v>242</v>
      </c>
      <c r="M174" s="135" t="s">
        <v>7</v>
      </c>
      <c r="N174" s="135" t="s">
        <v>27</v>
      </c>
      <c r="O174" s="136">
        <v>10</v>
      </c>
      <c r="P174" s="136">
        <v>171</v>
      </c>
      <c r="Q174" s="134" t="s">
        <v>384</v>
      </c>
      <c r="R174" s="134" t="s">
        <v>1285</v>
      </c>
      <c r="S174" s="136" t="s">
        <v>36</v>
      </c>
      <c r="T174" s="136">
        <v>2</v>
      </c>
      <c r="U174" s="136">
        <v>2</v>
      </c>
      <c r="V174" s="136">
        <v>3</v>
      </c>
      <c r="W174" s="136">
        <v>3</v>
      </c>
      <c r="X174" s="151">
        <f>SUBTOTAL(9,T174:W174)</f>
        <v>10</v>
      </c>
      <c r="Y174" s="174">
        <f>+'POAI 2020'!R91+'POAI 2020'!Y99</f>
        <v>9509052</v>
      </c>
      <c r="Z174" s="142">
        <v>0</v>
      </c>
      <c r="AA174" s="142">
        <v>0</v>
      </c>
      <c r="AB174" s="142">
        <v>0</v>
      </c>
      <c r="AC174" s="142">
        <v>0</v>
      </c>
      <c r="AD174" s="142">
        <v>0</v>
      </c>
      <c r="AE174" s="142">
        <f t="shared" si="20"/>
        <v>9509052</v>
      </c>
      <c r="AF174" s="142">
        <v>0</v>
      </c>
      <c r="AG174" s="142">
        <v>0</v>
      </c>
      <c r="AH174" s="142">
        <v>0</v>
      </c>
      <c r="AI174" s="142">
        <v>0</v>
      </c>
      <c r="AJ174" s="142">
        <v>15000000</v>
      </c>
      <c r="AK174" s="142">
        <v>0</v>
      </c>
      <c r="AL174" s="142">
        <f t="shared" si="22"/>
        <v>15000000</v>
      </c>
      <c r="AM174" s="142">
        <v>0</v>
      </c>
      <c r="AN174" s="142">
        <v>0</v>
      </c>
      <c r="AO174" s="142">
        <v>0</v>
      </c>
      <c r="AP174" s="142">
        <v>0</v>
      </c>
      <c r="AQ174" s="142">
        <v>15000000</v>
      </c>
      <c r="AR174" s="142">
        <v>0</v>
      </c>
      <c r="AS174" s="142">
        <f t="shared" si="18"/>
        <v>15000000</v>
      </c>
      <c r="AT174" s="142">
        <v>0</v>
      </c>
      <c r="AU174" s="142">
        <v>0</v>
      </c>
      <c r="AV174" s="142">
        <v>0</v>
      </c>
      <c r="AW174" s="142">
        <v>0</v>
      </c>
      <c r="AX174" s="142">
        <v>15000000</v>
      </c>
      <c r="AY174" s="142">
        <v>0</v>
      </c>
      <c r="AZ174" s="142">
        <f t="shared" si="19"/>
        <v>15000000</v>
      </c>
      <c r="BA174" s="142">
        <f t="shared" si="21"/>
        <v>54509052</v>
      </c>
      <c r="BB174" s="172"/>
    </row>
    <row r="175" spans="1:54" s="143" customFormat="1" ht="65.25" thickTop="1" thickBot="1" x14ac:dyDescent="0.25">
      <c r="A175" s="134"/>
      <c r="B175" s="135" t="s">
        <v>55</v>
      </c>
      <c r="C175" s="135" t="s">
        <v>616</v>
      </c>
      <c r="D175" s="135" t="s">
        <v>617</v>
      </c>
      <c r="E175" s="135" t="s">
        <v>618</v>
      </c>
      <c r="F175" s="135" t="s">
        <v>1162</v>
      </c>
      <c r="G175" s="135" t="s">
        <v>1163</v>
      </c>
      <c r="H175" s="135" t="s">
        <v>7</v>
      </c>
      <c r="I175" s="136">
        <v>23</v>
      </c>
      <c r="J175" s="136">
        <v>23</v>
      </c>
      <c r="K175" s="135" t="s">
        <v>157</v>
      </c>
      <c r="L175" s="135" t="s">
        <v>243</v>
      </c>
      <c r="M175" s="135" t="s">
        <v>7</v>
      </c>
      <c r="N175" s="135" t="s">
        <v>23</v>
      </c>
      <c r="O175" s="136">
        <v>1</v>
      </c>
      <c r="P175" s="136">
        <v>172</v>
      </c>
      <c r="Q175" s="134" t="s">
        <v>384</v>
      </c>
      <c r="R175" s="134" t="s">
        <v>1285</v>
      </c>
      <c r="S175" s="136" t="s">
        <v>35</v>
      </c>
      <c r="T175" s="136">
        <v>0</v>
      </c>
      <c r="U175" s="136">
        <v>1</v>
      </c>
      <c r="V175" s="136">
        <v>1</v>
      </c>
      <c r="W175" s="136">
        <v>1</v>
      </c>
      <c r="X175" s="151">
        <v>1</v>
      </c>
      <c r="Y175" s="142">
        <v>0</v>
      </c>
      <c r="Z175" s="142">
        <v>0</v>
      </c>
      <c r="AA175" s="142">
        <v>0</v>
      </c>
      <c r="AB175" s="142">
        <v>0</v>
      </c>
      <c r="AC175" s="142">
        <v>0</v>
      </c>
      <c r="AD175" s="142">
        <v>0</v>
      </c>
      <c r="AE175" s="142">
        <f t="shared" si="20"/>
        <v>0</v>
      </c>
      <c r="AF175" s="142">
        <v>0</v>
      </c>
      <c r="AG175" s="142">
        <v>0</v>
      </c>
      <c r="AH175" s="142">
        <v>0</v>
      </c>
      <c r="AI175" s="142">
        <v>0</v>
      </c>
      <c r="AJ175" s="142">
        <v>15000000</v>
      </c>
      <c r="AK175" s="142">
        <v>0</v>
      </c>
      <c r="AL175" s="142">
        <f t="shared" si="22"/>
        <v>15000000</v>
      </c>
      <c r="AM175" s="142">
        <v>0</v>
      </c>
      <c r="AN175" s="142">
        <v>0</v>
      </c>
      <c r="AO175" s="142">
        <v>0</v>
      </c>
      <c r="AP175" s="142">
        <v>0</v>
      </c>
      <c r="AQ175" s="142">
        <v>15000000</v>
      </c>
      <c r="AR175" s="142">
        <v>0</v>
      </c>
      <c r="AS175" s="142">
        <f t="shared" si="18"/>
        <v>15000000</v>
      </c>
      <c r="AT175" s="142">
        <v>0</v>
      </c>
      <c r="AU175" s="142">
        <v>0</v>
      </c>
      <c r="AV175" s="142">
        <v>0</v>
      </c>
      <c r="AW175" s="142">
        <v>0</v>
      </c>
      <c r="AX175" s="142">
        <v>15000000</v>
      </c>
      <c r="AY175" s="142">
        <v>0</v>
      </c>
      <c r="AZ175" s="142">
        <f t="shared" si="19"/>
        <v>15000000</v>
      </c>
      <c r="BA175" s="142">
        <f t="shared" si="21"/>
        <v>45000000</v>
      </c>
      <c r="BB175" s="172"/>
    </row>
    <row r="176" spans="1:54" s="143" customFormat="1" ht="90.75" thickTop="1" thickBot="1" x14ac:dyDescent="0.25">
      <c r="A176" s="134"/>
      <c r="B176" s="135" t="s">
        <v>55</v>
      </c>
      <c r="C176" s="135" t="s">
        <v>143</v>
      </c>
      <c r="D176" s="135" t="s">
        <v>645</v>
      </c>
      <c r="E176" s="135" t="s">
        <v>644</v>
      </c>
      <c r="F176" s="135" t="s">
        <v>646</v>
      </c>
      <c r="G176" s="135" t="s">
        <v>1164</v>
      </c>
      <c r="H176" s="135" t="s">
        <v>22</v>
      </c>
      <c r="I176" s="136" t="s">
        <v>1165</v>
      </c>
      <c r="J176" s="156">
        <v>0.15</v>
      </c>
      <c r="K176" s="135" t="s">
        <v>820</v>
      </c>
      <c r="L176" s="183" t="s">
        <v>244</v>
      </c>
      <c r="M176" s="135" t="s">
        <v>7</v>
      </c>
      <c r="N176" s="135" t="s">
        <v>349</v>
      </c>
      <c r="O176" s="136">
        <v>1</v>
      </c>
      <c r="P176" s="136">
        <v>173</v>
      </c>
      <c r="Q176" s="134" t="s">
        <v>607</v>
      </c>
      <c r="R176" s="134" t="s">
        <v>1287</v>
      </c>
      <c r="S176" s="136" t="s">
        <v>35</v>
      </c>
      <c r="T176" s="136">
        <v>0</v>
      </c>
      <c r="U176" s="136">
        <v>1</v>
      </c>
      <c r="V176" s="136">
        <v>1</v>
      </c>
      <c r="W176" s="136">
        <v>1</v>
      </c>
      <c r="X176" s="151">
        <v>1</v>
      </c>
      <c r="Y176" s="142">
        <v>0</v>
      </c>
      <c r="Z176" s="142">
        <v>0</v>
      </c>
      <c r="AA176" s="142">
        <v>50000000</v>
      </c>
      <c r="AB176" s="142">
        <v>0</v>
      </c>
      <c r="AC176" s="142">
        <v>0</v>
      </c>
      <c r="AD176" s="142">
        <v>0</v>
      </c>
      <c r="AE176" s="142">
        <f t="shared" si="20"/>
        <v>50000000</v>
      </c>
      <c r="AF176" s="142">
        <v>0</v>
      </c>
      <c r="AG176" s="142">
        <v>0</v>
      </c>
      <c r="AH176" s="142">
        <v>120000000</v>
      </c>
      <c r="AI176" s="142">
        <v>0</v>
      </c>
      <c r="AJ176" s="142">
        <v>0</v>
      </c>
      <c r="AK176" s="142">
        <v>0</v>
      </c>
      <c r="AL176" s="142">
        <f t="shared" si="22"/>
        <v>120000000</v>
      </c>
      <c r="AM176" s="142">
        <v>0</v>
      </c>
      <c r="AN176" s="142">
        <v>0</v>
      </c>
      <c r="AO176" s="142">
        <v>20000000</v>
      </c>
      <c r="AP176" s="142">
        <v>0</v>
      </c>
      <c r="AQ176" s="142">
        <v>0</v>
      </c>
      <c r="AR176" s="142">
        <v>0</v>
      </c>
      <c r="AS176" s="142">
        <f t="shared" si="18"/>
        <v>20000000</v>
      </c>
      <c r="AT176" s="142">
        <v>0</v>
      </c>
      <c r="AU176" s="142">
        <v>0</v>
      </c>
      <c r="AV176" s="142">
        <v>20000000</v>
      </c>
      <c r="AW176" s="142">
        <v>0</v>
      </c>
      <c r="AX176" s="142">
        <v>0</v>
      </c>
      <c r="AY176" s="142">
        <v>0</v>
      </c>
      <c r="AZ176" s="142">
        <f t="shared" si="19"/>
        <v>20000000</v>
      </c>
      <c r="BA176" s="142">
        <f t="shared" si="21"/>
        <v>210000000</v>
      </c>
      <c r="BB176" s="172"/>
    </row>
    <row r="177" spans="1:54" s="143" customFormat="1" ht="90.75" thickTop="1" thickBot="1" x14ac:dyDescent="0.25">
      <c r="A177" s="134"/>
      <c r="B177" s="135" t="s">
        <v>55</v>
      </c>
      <c r="C177" s="135" t="s">
        <v>143</v>
      </c>
      <c r="D177" s="135" t="s">
        <v>645</v>
      </c>
      <c r="E177" s="135" t="s">
        <v>644</v>
      </c>
      <c r="F177" s="135" t="s">
        <v>646</v>
      </c>
      <c r="G177" s="135" t="s">
        <v>1164</v>
      </c>
      <c r="H177" s="135" t="s">
        <v>22</v>
      </c>
      <c r="I177" s="136" t="s">
        <v>1165</v>
      </c>
      <c r="J177" s="156">
        <v>0.15</v>
      </c>
      <c r="K177" s="135" t="s">
        <v>820</v>
      </c>
      <c r="L177" s="183" t="s">
        <v>245</v>
      </c>
      <c r="M177" s="135" t="s">
        <v>7</v>
      </c>
      <c r="N177" s="135" t="s">
        <v>350</v>
      </c>
      <c r="O177" s="136">
        <v>5</v>
      </c>
      <c r="P177" s="136">
        <v>174</v>
      </c>
      <c r="Q177" s="134" t="s">
        <v>141</v>
      </c>
      <c r="R177" s="134" t="s">
        <v>1286</v>
      </c>
      <c r="S177" s="136" t="s">
        <v>36</v>
      </c>
      <c r="T177" s="136">
        <v>2</v>
      </c>
      <c r="U177" s="136">
        <v>1</v>
      </c>
      <c r="V177" s="136">
        <v>1</v>
      </c>
      <c r="W177" s="136">
        <v>1</v>
      </c>
      <c r="X177" s="151">
        <f t="shared" ref="X177:X188" si="23">SUBTOTAL(9,T177:W177)</f>
        <v>5</v>
      </c>
      <c r="Y177" s="174">
        <f>+'POAI 2020'!O105+'POAI 2020'!Z105</f>
        <v>27006416</v>
      </c>
      <c r="Z177" s="142">
        <v>0</v>
      </c>
      <c r="AA177" s="142">
        <v>0</v>
      </c>
      <c r="AB177" s="142">
        <v>0</v>
      </c>
      <c r="AC177" s="142">
        <v>0</v>
      </c>
      <c r="AD177" s="142">
        <v>0</v>
      </c>
      <c r="AE177" s="142">
        <f t="shared" si="20"/>
        <v>27006416</v>
      </c>
      <c r="AF177" s="142">
        <v>15000000</v>
      </c>
      <c r="AG177" s="142">
        <v>0</v>
      </c>
      <c r="AH177" s="142">
        <v>0</v>
      </c>
      <c r="AI177" s="142">
        <v>0</v>
      </c>
      <c r="AJ177" s="142">
        <v>0</v>
      </c>
      <c r="AK177" s="142">
        <v>0</v>
      </c>
      <c r="AL177" s="142">
        <f t="shared" si="22"/>
        <v>15000000</v>
      </c>
      <c r="AM177" s="142">
        <v>15000000</v>
      </c>
      <c r="AN177" s="142">
        <v>0</v>
      </c>
      <c r="AO177" s="142">
        <v>0</v>
      </c>
      <c r="AP177" s="142">
        <v>0</v>
      </c>
      <c r="AQ177" s="142">
        <v>0</v>
      </c>
      <c r="AR177" s="142">
        <v>0</v>
      </c>
      <c r="AS177" s="142">
        <f t="shared" si="18"/>
        <v>15000000</v>
      </c>
      <c r="AT177" s="142">
        <v>15000000</v>
      </c>
      <c r="AU177" s="142">
        <v>0</v>
      </c>
      <c r="AV177" s="142">
        <v>0</v>
      </c>
      <c r="AW177" s="142">
        <v>0</v>
      </c>
      <c r="AX177" s="142">
        <v>0</v>
      </c>
      <c r="AY177" s="142">
        <v>0</v>
      </c>
      <c r="AZ177" s="142">
        <f t="shared" si="19"/>
        <v>15000000</v>
      </c>
      <c r="BA177" s="142">
        <f t="shared" si="21"/>
        <v>72006416</v>
      </c>
      <c r="BB177" s="172"/>
    </row>
    <row r="178" spans="1:54" s="143" customFormat="1" ht="90.75" thickTop="1" thickBot="1" x14ac:dyDescent="0.25">
      <c r="A178" s="134"/>
      <c r="B178" s="135" t="s">
        <v>55</v>
      </c>
      <c r="C178" s="135" t="s">
        <v>143</v>
      </c>
      <c r="D178" s="135" t="s">
        <v>645</v>
      </c>
      <c r="E178" s="135" t="s">
        <v>644</v>
      </c>
      <c r="F178" s="135" t="s">
        <v>646</v>
      </c>
      <c r="G178" s="135" t="s">
        <v>1164</v>
      </c>
      <c r="H178" s="135" t="s">
        <v>22</v>
      </c>
      <c r="I178" s="136" t="s">
        <v>1165</v>
      </c>
      <c r="J178" s="156">
        <v>0.15</v>
      </c>
      <c r="K178" s="135" t="s">
        <v>820</v>
      </c>
      <c r="L178" s="183" t="s">
        <v>647</v>
      </c>
      <c r="M178" s="135" t="s">
        <v>7</v>
      </c>
      <c r="N178" s="135" t="s">
        <v>23</v>
      </c>
      <c r="O178" s="136">
        <v>1</v>
      </c>
      <c r="P178" s="136">
        <v>175</v>
      </c>
      <c r="Q178" s="134" t="s">
        <v>141</v>
      </c>
      <c r="R178" s="134" t="s">
        <v>1286</v>
      </c>
      <c r="S178" s="136" t="s">
        <v>35</v>
      </c>
      <c r="T178" s="136">
        <v>0</v>
      </c>
      <c r="U178" s="136">
        <v>0</v>
      </c>
      <c r="V178" s="136">
        <v>1</v>
      </c>
      <c r="W178" s="136">
        <v>1</v>
      </c>
      <c r="X178" s="151">
        <v>1</v>
      </c>
      <c r="Y178" s="142">
        <v>0</v>
      </c>
      <c r="Z178" s="142">
        <v>0</v>
      </c>
      <c r="AA178" s="142">
        <v>0</v>
      </c>
      <c r="AB178" s="142">
        <v>0</v>
      </c>
      <c r="AC178" s="142">
        <v>0</v>
      </c>
      <c r="AD178" s="142">
        <v>0</v>
      </c>
      <c r="AE178" s="142">
        <f t="shared" si="20"/>
        <v>0</v>
      </c>
      <c r="AF178" s="142">
        <v>0</v>
      </c>
      <c r="AG178" s="142">
        <v>0</v>
      </c>
      <c r="AH178" s="142">
        <v>20000000</v>
      </c>
      <c r="AI178" s="142">
        <v>0</v>
      </c>
      <c r="AJ178" s="142">
        <v>0</v>
      </c>
      <c r="AK178" s="142">
        <v>0</v>
      </c>
      <c r="AL178" s="142">
        <f t="shared" si="22"/>
        <v>20000000</v>
      </c>
      <c r="AM178" s="142">
        <v>0</v>
      </c>
      <c r="AN178" s="142">
        <v>0</v>
      </c>
      <c r="AO178" s="142">
        <v>20000000</v>
      </c>
      <c r="AP178" s="142">
        <v>0</v>
      </c>
      <c r="AQ178" s="142">
        <v>0</v>
      </c>
      <c r="AR178" s="142">
        <v>0</v>
      </c>
      <c r="AS178" s="142">
        <f t="shared" si="18"/>
        <v>20000000</v>
      </c>
      <c r="AT178" s="142">
        <v>0</v>
      </c>
      <c r="AU178" s="142">
        <v>0</v>
      </c>
      <c r="AV178" s="142">
        <v>20000000</v>
      </c>
      <c r="AW178" s="142">
        <v>0</v>
      </c>
      <c r="AX178" s="142">
        <v>0</v>
      </c>
      <c r="AY178" s="142">
        <v>0</v>
      </c>
      <c r="AZ178" s="142">
        <f t="shared" si="19"/>
        <v>20000000</v>
      </c>
      <c r="BA178" s="142">
        <f t="shared" si="21"/>
        <v>60000000</v>
      </c>
      <c r="BB178" s="172"/>
    </row>
    <row r="179" spans="1:54" s="143" customFormat="1" ht="90.75" thickTop="1" thickBot="1" x14ac:dyDescent="0.25">
      <c r="A179" s="134"/>
      <c r="B179" s="135" t="s">
        <v>55</v>
      </c>
      <c r="C179" s="135" t="s">
        <v>143</v>
      </c>
      <c r="D179" s="135" t="s">
        <v>645</v>
      </c>
      <c r="E179" s="135" t="s">
        <v>644</v>
      </c>
      <c r="F179" s="135" t="s">
        <v>646</v>
      </c>
      <c r="G179" s="135" t="s">
        <v>1164</v>
      </c>
      <c r="H179" s="135" t="s">
        <v>22</v>
      </c>
      <c r="I179" s="136" t="s">
        <v>1165</v>
      </c>
      <c r="J179" s="156">
        <v>0.15</v>
      </c>
      <c r="K179" s="135" t="s">
        <v>820</v>
      </c>
      <c r="L179" s="183" t="s">
        <v>648</v>
      </c>
      <c r="M179" s="135" t="s">
        <v>7</v>
      </c>
      <c r="N179" s="135" t="s">
        <v>659</v>
      </c>
      <c r="O179" s="136">
        <v>5</v>
      </c>
      <c r="P179" s="136">
        <v>176</v>
      </c>
      <c r="Q179" s="134" t="s">
        <v>385</v>
      </c>
      <c r="R179" s="134" t="s">
        <v>1283</v>
      </c>
      <c r="S179" s="136" t="s">
        <v>36</v>
      </c>
      <c r="T179" s="136">
        <v>0</v>
      </c>
      <c r="U179" s="136">
        <v>0</v>
      </c>
      <c r="V179" s="136">
        <v>3</v>
      </c>
      <c r="W179" s="136">
        <v>2</v>
      </c>
      <c r="X179" s="151">
        <f t="shared" si="23"/>
        <v>5</v>
      </c>
      <c r="Y179" s="142">
        <v>0</v>
      </c>
      <c r="Z179" s="142">
        <v>0</v>
      </c>
      <c r="AA179" s="142">
        <v>0</v>
      </c>
      <c r="AB179" s="142">
        <v>0</v>
      </c>
      <c r="AC179" s="142">
        <v>0</v>
      </c>
      <c r="AD179" s="142">
        <v>0</v>
      </c>
      <c r="AE179" s="142">
        <f t="shared" si="20"/>
        <v>0</v>
      </c>
      <c r="AF179" s="142">
        <v>0</v>
      </c>
      <c r="AG179" s="142">
        <v>0</v>
      </c>
      <c r="AH179" s="142">
        <v>0</v>
      </c>
      <c r="AI179" s="142">
        <v>0</v>
      </c>
      <c r="AJ179" s="142">
        <v>0</v>
      </c>
      <c r="AK179" s="142">
        <v>0</v>
      </c>
      <c r="AL179" s="142">
        <f t="shared" si="22"/>
        <v>0</v>
      </c>
      <c r="AM179" s="142">
        <v>30000000</v>
      </c>
      <c r="AN179" s="142">
        <v>0</v>
      </c>
      <c r="AO179" s="142">
        <v>0</v>
      </c>
      <c r="AP179" s="142">
        <v>0</v>
      </c>
      <c r="AQ179" s="142">
        <v>0</v>
      </c>
      <c r="AR179" s="142">
        <v>0</v>
      </c>
      <c r="AS179" s="142">
        <f t="shared" si="18"/>
        <v>30000000</v>
      </c>
      <c r="AT179" s="142">
        <v>30000000</v>
      </c>
      <c r="AU179" s="142">
        <v>0</v>
      </c>
      <c r="AV179" s="142">
        <v>0</v>
      </c>
      <c r="AW179" s="142">
        <v>0</v>
      </c>
      <c r="AX179" s="142">
        <v>0</v>
      </c>
      <c r="AY179" s="142">
        <v>0</v>
      </c>
      <c r="AZ179" s="142">
        <f t="shared" si="19"/>
        <v>30000000</v>
      </c>
      <c r="BA179" s="142">
        <f t="shared" si="21"/>
        <v>60000000</v>
      </c>
      <c r="BB179" s="172"/>
    </row>
    <row r="180" spans="1:54" s="143" customFormat="1" ht="90.75" thickTop="1" thickBot="1" x14ac:dyDescent="0.25">
      <c r="A180" s="134"/>
      <c r="B180" s="135" t="s">
        <v>55</v>
      </c>
      <c r="C180" s="135" t="s">
        <v>143</v>
      </c>
      <c r="D180" s="135" t="s">
        <v>645</v>
      </c>
      <c r="E180" s="135" t="s">
        <v>644</v>
      </c>
      <c r="F180" s="135" t="s">
        <v>646</v>
      </c>
      <c r="G180" s="135" t="s">
        <v>1164</v>
      </c>
      <c r="H180" s="135" t="s">
        <v>22</v>
      </c>
      <c r="I180" s="136" t="s">
        <v>1165</v>
      </c>
      <c r="J180" s="156">
        <v>0.15</v>
      </c>
      <c r="K180" s="135" t="s">
        <v>820</v>
      </c>
      <c r="L180" s="183" t="s">
        <v>246</v>
      </c>
      <c r="M180" s="135" t="s">
        <v>7</v>
      </c>
      <c r="N180" s="135" t="s">
        <v>351</v>
      </c>
      <c r="O180" s="136">
        <v>6</v>
      </c>
      <c r="P180" s="136">
        <v>177</v>
      </c>
      <c r="Q180" s="134" t="s">
        <v>141</v>
      </c>
      <c r="R180" s="134" t="s">
        <v>1286</v>
      </c>
      <c r="S180" s="136" t="s">
        <v>36</v>
      </c>
      <c r="T180" s="136">
        <v>2</v>
      </c>
      <c r="U180" s="136">
        <v>2</v>
      </c>
      <c r="V180" s="136">
        <v>2</v>
      </c>
      <c r="W180" s="136">
        <v>0</v>
      </c>
      <c r="X180" s="151">
        <f>SUBTOTAL(9,T180:W180)</f>
        <v>6</v>
      </c>
      <c r="Y180" s="142">
        <v>0</v>
      </c>
      <c r="Z180" s="142">
        <v>0</v>
      </c>
      <c r="AA180" s="142">
        <v>10000000</v>
      </c>
      <c r="AB180" s="142">
        <v>0</v>
      </c>
      <c r="AC180" s="142">
        <v>0</v>
      </c>
      <c r="AD180" s="142">
        <v>0</v>
      </c>
      <c r="AE180" s="142">
        <f t="shared" si="20"/>
        <v>10000000</v>
      </c>
      <c r="AF180" s="142">
        <f>111000000-15000000-30000000-5000000-10000000</f>
        <v>51000000</v>
      </c>
      <c r="AG180" s="142">
        <v>0</v>
      </c>
      <c r="AH180" s="142">
        <v>0</v>
      </c>
      <c r="AI180" s="142">
        <v>0</v>
      </c>
      <c r="AJ180" s="142">
        <v>0</v>
      </c>
      <c r="AK180" s="142">
        <v>0</v>
      </c>
      <c r="AL180" s="142">
        <f t="shared" si="22"/>
        <v>51000000</v>
      </c>
      <c r="AM180" s="142">
        <f>111000000-15000000-30000000-5000000-10000000</f>
        <v>51000000</v>
      </c>
      <c r="AN180" s="142">
        <v>0</v>
      </c>
      <c r="AO180" s="142">
        <v>0</v>
      </c>
      <c r="AP180" s="142">
        <v>0</v>
      </c>
      <c r="AQ180" s="142">
        <v>0</v>
      </c>
      <c r="AR180" s="142">
        <v>0</v>
      </c>
      <c r="AS180" s="142">
        <f t="shared" si="18"/>
        <v>51000000</v>
      </c>
      <c r="AT180" s="142">
        <f>111000000-15000000-30000000-5000000-10000000</f>
        <v>51000000</v>
      </c>
      <c r="AU180" s="142">
        <v>0</v>
      </c>
      <c r="AV180" s="142">
        <v>0</v>
      </c>
      <c r="AW180" s="142">
        <v>0</v>
      </c>
      <c r="AX180" s="142">
        <v>0</v>
      </c>
      <c r="AY180" s="142">
        <v>0</v>
      </c>
      <c r="AZ180" s="142">
        <f t="shared" si="19"/>
        <v>51000000</v>
      </c>
      <c r="BA180" s="142">
        <f t="shared" si="21"/>
        <v>163000000</v>
      </c>
      <c r="BB180" s="172"/>
    </row>
    <row r="181" spans="1:54" s="143" customFormat="1" ht="90.75" thickTop="1" thickBot="1" x14ac:dyDescent="0.25">
      <c r="A181" s="134"/>
      <c r="B181" s="135" t="s">
        <v>55</v>
      </c>
      <c r="C181" s="135" t="s">
        <v>143</v>
      </c>
      <c r="D181" s="135" t="s">
        <v>645</v>
      </c>
      <c r="E181" s="135" t="s">
        <v>644</v>
      </c>
      <c r="F181" s="135" t="s">
        <v>646</v>
      </c>
      <c r="G181" s="135" t="s">
        <v>1164</v>
      </c>
      <c r="H181" s="135" t="s">
        <v>22</v>
      </c>
      <c r="I181" s="136" t="s">
        <v>1165</v>
      </c>
      <c r="J181" s="156">
        <v>0.15</v>
      </c>
      <c r="K181" s="135" t="s">
        <v>820</v>
      </c>
      <c r="L181" s="183" t="s">
        <v>1235</v>
      </c>
      <c r="M181" s="135" t="s">
        <v>7</v>
      </c>
      <c r="N181" s="135" t="s">
        <v>654</v>
      </c>
      <c r="O181" s="136">
        <v>5</v>
      </c>
      <c r="P181" s="136">
        <v>178</v>
      </c>
      <c r="Q181" s="134" t="s">
        <v>141</v>
      </c>
      <c r="R181" s="134" t="s">
        <v>1286</v>
      </c>
      <c r="S181" s="136" t="s">
        <v>36</v>
      </c>
      <c r="T181" s="136">
        <v>0</v>
      </c>
      <c r="U181" s="136">
        <v>1</v>
      </c>
      <c r="V181" s="136">
        <v>2</v>
      </c>
      <c r="W181" s="136">
        <v>2</v>
      </c>
      <c r="X181" s="151">
        <f t="shared" si="23"/>
        <v>5</v>
      </c>
      <c r="Y181" s="142">
        <v>0</v>
      </c>
      <c r="Z181" s="142">
        <v>0</v>
      </c>
      <c r="AA181" s="142"/>
      <c r="AB181" s="142">
        <v>0</v>
      </c>
      <c r="AC181" s="142">
        <v>0</v>
      </c>
      <c r="AD181" s="142">
        <v>0</v>
      </c>
      <c r="AE181" s="142">
        <f t="shared" si="20"/>
        <v>0</v>
      </c>
      <c r="AF181" s="142">
        <v>5000000</v>
      </c>
      <c r="AG181" s="142">
        <v>0</v>
      </c>
      <c r="AH181" s="142">
        <v>0</v>
      </c>
      <c r="AI181" s="142">
        <v>0</v>
      </c>
      <c r="AJ181" s="142">
        <v>0</v>
      </c>
      <c r="AK181" s="142">
        <v>0</v>
      </c>
      <c r="AL181" s="142">
        <f t="shared" si="22"/>
        <v>5000000</v>
      </c>
      <c r="AM181" s="142">
        <v>5000000</v>
      </c>
      <c r="AN181" s="142">
        <v>0</v>
      </c>
      <c r="AO181" s="142">
        <v>0</v>
      </c>
      <c r="AP181" s="142">
        <v>0</v>
      </c>
      <c r="AQ181" s="142">
        <v>0</v>
      </c>
      <c r="AR181" s="142">
        <v>0</v>
      </c>
      <c r="AS181" s="142">
        <f t="shared" si="18"/>
        <v>5000000</v>
      </c>
      <c r="AT181" s="142">
        <v>5000000</v>
      </c>
      <c r="AU181" s="142">
        <v>0</v>
      </c>
      <c r="AV181" s="142">
        <v>0</v>
      </c>
      <c r="AW181" s="142">
        <v>0</v>
      </c>
      <c r="AX181" s="142">
        <v>0</v>
      </c>
      <c r="AY181" s="142">
        <v>0</v>
      </c>
      <c r="AZ181" s="142">
        <f t="shared" si="19"/>
        <v>5000000</v>
      </c>
      <c r="BA181" s="142">
        <f t="shared" si="21"/>
        <v>15000000</v>
      </c>
      <c r="BB181" s="172"/>
    </row>
    <row r="182" spans="1:54" s="143" customFormat="1" ht="90.75" thickTop="1" thickBot="1" x14ac:dyDescent="0.25">
      <c r="A182" s="134"/>
      <c r="B182" s="135" t="s">
        <v>55</v>
      </c>
      <c r="C182" s="135" t="s">
        <v>143</v>
      </c>
      <c r="D182" s="135" t="s">
        <v>645</v>
      </c>
      <c r="E182" s="135" t="s">
        <v>644</v>
      </c>
      <c r="F182" s="135" t="s">
        <v>646</v>
      </c>
      <c r="G182" s="135" t="s">
        <v>1164</v>
      </c>
      <c r="H182" s="135" t="s">
        <v>22</v>
      </c>
      <c r="I182" s="136" t="s">
        <v>1165</v>
      </c>
      <c r="J182" s="156">
        <v>0.15</v>
      </c>
      <c r="K182" s="135" t="s">
        <v>820</v>
      </c>
      <c r="L182" s="183" t="s">
        <v>649</v>
      </c>
      <c r="M182" s="135" t="s">
        <v>7</v>
      </c>
      <c r="N182" s="135" t="s">
        <v>27</v>
      </c>
      <c r="O182" s="136">
        <v>3000</v>
      </c>
      <c r="P182" s="136">
        <v>179</v>
      </c>
      <c r="Q182" s="134" t="s">
        <v>141</v>
      </c>
      <c r="R182" s="134" t="s">
        <v>1286</v>
      </c>
      <c r="S182" s="136" t="s">
        <v>36</v>
      </c>
      <c r="T182" s="136">
        <v>0</v>
      </c>
      <c r="U182" s="136">
        <v>1000</v>
      </c>
      <c r="V182" s="136">
        <v>1000</v>
      </c>
      <c r="W182" s="136">
        <v>1000</v>
      </c>
      <c r="X182" s="151">
        <f t="shared" si="23"/>
        <v>3000</v>
      </c>
      <c r="Y182" s="142">
        <v>0</v>
      </c>
      <c r="Z182" s="142">
        <v>0</v>
      </c>
      <c r="AA182" s="142">
        <f>+'POAI 2020'!G103+'POAI 2020'!AK103-30000000-50000000</f>
        <v>56493642</v>
      </c>
      <c r="AB182" s="142">
        <v>0</v>
      </c>
      <c r="AC182" s="142">
        <v>0</v>
      </c>
      <c r="AD182" s="142">
        <v>0</v>
      </c>
      <c r="AE182" s="142">
        <f t="shared" si="20"/>
        <v>56493642</v>
      </c>
      <c r="AF182" s="142">
        <v>0</v>
      </c>
      <c r="AG182" s="142">
        <v>0</v>
      </c>
      <c r="AH182" s="142">
        <f>198000000-100000000</f>
        <v>98000000</v>
      </c>
      <c r="AI182" s="142">
        <v>0</v>
      </c>
      <c r="AJ182" s="142">
        <v>0</v>
      </c>
      <c r="AK182" s="142">
        <v>0</v>
      </c>
      <c r="AL182" s="142">
        <f t="shared" si="22"/>
        <v>98000000</v>
      </c>
      <c r="AM182" s="142">
        <v>0</v>
      </c>
      <c r="AN182" s="142">
        <v>0</v>
      </c>
      <c r="AO182" s="142">
        <v>202000000</v>
      </c>
      <c r="AP182" s="142">
        <v>0</v>
      </c>
      <c r="AQ182" s="142">
        <v>0</v>
      </c>
      <c r="AR182" s="142">
        <v>0</v>
      </c>
      <c r="AS182" s="142">
        <f t="shared" si="18"/>
        <v>202000000</v>
      </c>
      <c r="AT182" s="142">
        <v>0</v>
      </c>
      <c r="AU182" s="142">
        <v>0</v>
      </c>
      <c r="AV182" s="142">
        <v>206000000</v>
      </c>
      <c r="AW182" s="142">
        <v>0</v>
      </c>
      <c r="AX182" s="142">
        <v>0</v>
      </c>
      <c r="AY182" s="142">
        <v>0</v>
      </c>
      <c r="AZ182" s="142">
        <f t="shared" si="19"/>
        <v>206000000</v>
      </c>
      <c r="BA182" s="142">
        <f t="shared" si="21"/>
        <v>562493642</v>
      </c>
      <c r="BB182" s="172"/>
    </row>
    <row r="183" spans="1:54" s="143" customFormat="1" ht="90.75" thickTop="1" thickBot="1" x14ac:dyDescent="0.25">
      <c r="A183" s="134"/>
      <c r="B183" s="135" t="s">
        <v>55</v>
      </c>
      <c r="C183" s="135" t="s">
        <v>143</v>
      </c>
      <c r="D183" s="135" t="s">
        <v>645</v>
      </c>
      <c r="E183" s="135" t="s">
        <v>644</v>
      </c>
      <c r="F183" s="135" t="s">
        <v>646</v>
      </c>
      <c r="G183" s="135" t="s">
        <v>1164</v>
      </c>
      <c r="H183" s="135" t="s">
        <v>22</v>
      </c>
      <c r="I183" s="136" t="s">
        <v>1165</v>
      </c>
      <c r="J183" s="156">
        <v>0.15</v>
      </c>
      <c r="K183" s="135" t="s">
        <v>820</v>
      </c>
      <c r="L183" s="183" t="s">
        <v>650</v>
      </c>
      <c r="M183" s="135" t="s">
        <v>7</v>
      </c>
      <c r="N183" s="135" t="s">
        <v>655</v>
      </c>
      <c r="O183" s="136">
        <v>1</v>
      </c>
      <c r="P183" s="136">
        <v>180</v>
      </c>
      <c r="Q183" s="134" t="s">
        <v>140</v>
      </c>
      <c r="R183" s="134" t="s">
        <v>1283</v>
      </c>
      <c r="S183" s="136" t="s">
        <v>36</v>
      </c>
      <c r="T183" s="136">
        <v>0</v>
      </c>
      <c r="U183" s="136">
        <v>0</v>
      </c>
      <c r="V183" s="136">
        <v>1</v>
      </c>
      <c r="W183" s="136">
        <v>0</v>
      </c>
      <c r="X183" s="151">
        <f t="shared" si="23"/>
        <v>1</v>
      </c>
      <c r="Y183" s="142">
        <v>0</v>
      </c>
      <c r="Z183" s="142">
        <v>0</v>
      </c>
      <c r="AA183" s="142">
        <v>0</v>
      </c>
      <c r="AB183" s="142">
        <v>0</v>
      </c>
      <c r="AC183" s="142">
        <v>0</v>
      </c>
      <c r="AD183" s="142">
        <v>0</v>
      </c>
      <c r="AE183" s="142">
        <f t="shared" si="20"/>
        <v>0</v>
      </c>
      <c r="AF183" s="142">
        <v>0</v>
      </c>
      <c r="AG183" s="142">
        <v>0</v>
      </c>
      <c r="AH183" s="142">
        <v>0</v>
      </c>
      <c r="AI183" s="142">
        <v>0</v>
      </c>
      <c r="AJ183" s="142">
        <v>0</v>
      </c>
      <c r="AK183" s="142">
        <v>0</v>
      </c>
      <c r="AL183" s="142">
        <f t="shared" si="22"/>
        <v>0</v>
      </c>
      <c r="AM183" s="142">
        <v>0</v>
      </c>
      <c r="AN183" s="142">
        <v>0</v>
      </c>
      <c r="AO183" s="142">
        <v>0</v>
      </c>
      <c r="AP183" s="142">
        <v>0</v>
      </c>
      <c r="AQ183" s="142">
        <v>0</v>
      </c>
      <c r="AR183" s="142">
        <v>0</v>
      </c>
      <c r="AS183" s="142">
        <f t="shared" si="18"/>
        <v>0</v>
      </c>
      <c r="AT183" s="142">
        <v>0</v>
      </c>
      <c r="AU183" s="142">
        <v>0</v>
      </c>
      <c r="AV183" s="142">
        <v>0</v>
      </c>
      <c r="AW183" s="142">
        <v>0</v>
      </c>
      <c r="AX183" s="142">
        <v>0</v>
      </c>
      <c r="AY183" s="142">
        <v>0</v>
      </c>
      <c r="AZ183" s="142">
        <f t="shared" si="19"/>
        <v>0</v>
      </c>
      <c r="BA183" s="142">
        <f t="shared" si="21"/>
        <v>0</v>
      </c>
      <c r="BB183" s="172"/>
    </row>
    <row r="184" spans="1:54" s="143" customFormat="1" ht="90.75" thickTop="1" thickBot="1" x14ac:dyDescent="0.25">
      <c r="A184" s="134"/>
      <c r="B184" s="135" t="s">
        <v>55</v>
      </c>
      <c r="C184" s="135" t="s">
        <v>143</v>
      </c>
      <c r="D184" s="135" t="s">
        <v>645</v>
      </c>
      <c r="E184" s="135" t="s">
        <v>644</v>
      </c>
      <c r="F184" s="135" t="s">
        <v>646</v>
      </c>
      <c r="G184" s="135" t="s">
        <v>1164</v>
      </c>
      <c r="H184" s="135" t="s">
        <v>22</v>
      </c>
      <c r="I184" s="136" t="s">
        <v>1165</v>
      </c>
      <c r="J184" s="156">
        <v>0.15</v>
      </c>
      <c r="K184" s="135" t="s">
        <v>820</v>
      </c>
      <c r="L184" s="183" t="s">
        <v>651</v>
      </c>
      <c r="M184" s="135" t="s">
        <v>7</v>
      </c>
      <c r="N184" s="135" t="s">
        <v>656</v>
      </c>
      <c r="O184" s="136">
        <v>5</v>
      </c>
      <c r="P184" s="136">
        <v>181</v>
      </c>
      <c r="Q184" s="134" t="s">
        <v>140</v>
      </c>
      <c r="R184" s="134" t="s">
        <v>1283</v>
      </c>
      <c r="S184" s="136" t="s">
        <v>36</v>
      </c>
      <c r="T184" s="136">
        <v>0</v>
      </c>
      <c r="U184" s="136">
        <v>1</v>
      </c>
      <c r="V184" s="136">
        <v>2</v>
      </c>
      <c r="W184" s="136">
        <v>2</v>
      </c>
      <c r="X184" s="151">
        <f t="shared" si="23"/>
        <v>5</v>
      </c>
      <c r="Y184" s="142">
        <v>0</v>
      </c>
      <c r="Z184" s="142">
        <v>0</v>
      </c>
      <c r="AA184" s="142">
        <v>0</v>
      </c>
      <c r="AB184" s="142">
        <v>0</v>
      </c>
      <c r="AC184" s="142">
        <v>0</v>
      </c>
      <c r="AD184" s="142">
        <v>0</v>
      </c>
      <c r="AE184" s="142">
        <f t="shared" si="20"/>
        <v>0</v>
      </c>
      <c r="AF184" s="142">
        <v>30000000</v>
      </c>
      <c r="AG184" s="142">
        <v>0</v>
      </c>
      <c r="AH184" s="142">
        <v>0</v>
      </c>
      <c r="AI184" s="142">
        <v>0</v>
      </c>
      <c r="AJ184" s="142">
        <v>0</v>
      </c>
      <c r="AK184" s="142">
        <v>0</v>
      </c>
      <c r="AL184" s="142">
        <f t="shared" si="22"/>
        <v>30000000</v>
      </c>
      <c r="AM184" s="142">
        <v>0</v>
      </c>
      <c r="AN184" s="142">
        <v>0</v>
      </c>
      <c r="AO184" s="142">
        <v>0</v>
      </c>
      <c r="AP184" s="142">
        <v>0</v>
      </c>
      <c r="AQ184" s="142">
        <v>0</v>
      </c>
      <c r="AR184" s="142">
        <v>0</v>
      </c>
      <c r="AS184" s="142">
        <f t="shared" si="18"/>
        <v>0</v>
      </c>
      <c r="AT184" s="142">
        <v>0</v>
      </c>
      <c r="AU184" s="142">
        <v>0</v>
      </c>
      <c r="AV184" s="142">
        <v>0</v>
      </c>
      <c r="AW184" s="142">
        <v>0</v>
      </c>
      <c r="AX184" s="142">
        <v>0</v>
      </c>
      <c r="AY184" s="142">
        <v>0</v>
      </c>
      <c r="AZ184" s="142">
        <f t="shared" si="19"/>
        <v>0</v>
      </c>
      <c r="BA184" s="142">
        <f t="shared" si="21"/>
        <v>30000000</v>
      </c>
      <c r="BB184" s="172"/>
    </row>
    <row r="185" spans="1:54" s="143" customFormat="1" ht="90.75" thickTop="1" thickBot="1" x14ac:dyDescent="0.25">
      <c r="A185" s="134"/>
      <c r="B185" s="135" t="s">
        <v>55</v>
      </c>
      <c r="C185" s="135" t="s">
        <v>143</v>
      </c>
      <c r="D185" s="135" t="s">
        <v>645</v>
      </c>
      <c r="E185" s="135" t="s">
        <v>644</v>
      </c>
      <c r="F185" s="135" t="s">
        <v>646</v>
      </c>
      <c r="G185" s="135" t="s">
        <v>1164</v>
      </c>
      <c r="H185" s="135" t="s">
        <v>22</v>
      </c>
      <c r="I185" s="136" t="s">
        <v>1165</v>
      </c>
      <c r="J185" s="156">
        <v>0.15</v>
      </c>
      <c r="K185" s="135" t="s">
        <v>820</v>
      </c>
      <c r="L185" s="183" t="s">
        <v>652</v>
      </c>
      <c r="M185" s="135" t="s">
        <v>7</v>
      </c>
      <c r="N185" s="135" t="s">
        <v>657</v>
      </c>
      <c r="O185" s="136">
        <v>1</v>
      </c>
      <c r="P185" s="136">
        <v>182</v>
      </c>
      <c r="Q185" s="134" t="s">
        <v>141</v>
      </c>
      <c r="R185" s="134" t="s">
        <v>1286</v>
      </c>
      <c r="S185" s="136" t="s">
        <v>35</v>
      </c>
      <c r="T185" s="136">
        <v>0</v>
      </c>
      <c r="U185" s="136">
        <v>1</v>
      </c>
      <c r="V185" s="136">
        <v>1</v>
      </c>
      <c r="W185" s="136">
        <v>1</v>
      </c>
      <c r="X185" s="151">
        <v>1</v>
      </c>
      <c r="Y185" s="142">
        <v>0</v>
      </c>
      <c r="Z185" s="142">
        <v>0</v>
      </c>
      <c r="AA185" s="142">
        <v>10000000</v>
      </c>
      <c r="AB185" s="142">
        <v>0</v>
      </c>
      <c r="AC185" s="142">
        <v>0</v>
      </c>
      <c r="AD185" s="142">
        <v>0</v>
      </c>
      <c r="AE185" s="142">
        <f t="shared" si="20"/>
        <v>10000000</v>
      </c>
      <c r="AF185" s="142">
        <v>10000000</v>
      </c>
      <c r="AG185" s="142">
        <v>0</v>
      </c>
      <c r="AH185" s="142">
        <v>0</v>
      </c>
      <c r="AI185" s="142">
        <v>0</v>
      </c>
      <c r="AJ185" s="142">
        <v>0</v>
      </c>
      <c r="AK185" s="142">
        <v>0</v>
      </c>
      <c r="AL185" s="142">
        <f t="shared" si="22"/>
        <v>10000000</v>
      </c>
      <c r="AM185" s="142">
        <v>10000000</v>
      </c>
      <c r="AN185" s="142">
        <v>0</v>
      </c>
      <c r="AO185" s="142">
        <v>0</v>
      </c>
      <c r="AP185" s="142">
        <v>0</v>
      </c>
      <c r="AQ185" s="142">
        <v>0</v>
      </c>
      <c r="AR185" s="142">
        <v>0</v>
      </c>
      <c r="AS185" s="142">
        <f t="shared" si="18"/>
        <v>10000000</v>
      </c>
      <c r="AT185" s="142">
        <v>11000000</v>
      </c>
      <c r="AU185" s="142">
        <v>0</v>
      </c>
      <c r="AV185" s="142">
        <v>0</v>
      </c>
      <c r="AW185" s="142">
        <v>0</v>
      </c>
      <c r="AX185" s="142">
        <v>0</v>
      </c>
      <c r="AY185" s="142">
        <v>0</v>
      </c>
      <c r="AZ185" s="142">
        <f t="shared" si="19"/>
        <v>11000000</v>
      </c>
      <c r="BA185" s="142">
        <f t="shared" si="21"/>
        <v>41000000</v>
      </c>
      <c r="BB185" s="172"/>
    </row>
    <row r="186" spans="1:54" s="143" customFormat="1" ht="90.75" thickTop="1" thickBot="1" x14ac:dyDescent="0.25">
      <c r="A186" s="134"/>
      <c r="B186" s="135" t="s">
        <v>55</v>
      </c>
      <c r="C186" s="135" t="s">
        <v>143</v>
      </c>
      <c r="D186" s="135" t="s">
        <v>645</v>
      </c>
      <c r="E186" s="135" t="s">
        <v>644</v>
      </c>
      <c r="F186" s="135" t="s">
        <v>646</v>
      </c>
      <c r="G186" s="135" t="s">
        <v>1164</v>
      </c>
      <c r="H186" s="135" t="s">
        <v>22</v>
      </c>
      <c r="I186" s="136" t="s">
        <v>1165</v>
      </c>
      <c r="J186" s="156">
        <v>0.15</v>
      </c>
      <c r="K186" s="135" t="s">
        <v>820</v>
      </c>
      <c r="L186" s="183" t="s">
        <v>653</v>
      </c>
      <c r="M186" s="135" t="s">
        <v>7</v>
      </c>
      <c r="N186" s="135" t="s">
        <v>658</v>
      </c>
      <c r="O186" s="136">
        <v>3</v>
      </c>
      <c r="P186" s="136">
        <v>183</v>
      </c>
      <c r="Q186" s="134" t="s">
        <v>620</v>
      </c>
      <c r="R186" s="134" t="s">
        <v>1286</v>
      </c>
      <c r="S186" s="136" t="s">
        <v>36</v>
      </c>
      <c r="T186" s="136">
        <v>0</v>
      </c>
      <c r="U186" s="136">
        <v>1</v>
      </c>
      <c r="V186" s="136">
        <v>1</v>
      </c>
      <c r="W186" s="136">
        <v>1</v>
      </c>
      <c r="X186" s="151">
        <f t="shared" si="23"/>
        <v>3</v>
      </c>
      <c r="Y186" s="142">
        <v>0</v>
      </c>
      <c r="Z186" s="142">
        <v>0</v>
      </c>
      <c r="AA186" s="142">
        <v>10000000</v>
      </c>
      <c r="AB186" s="142">
        <v>0</v>
      </c>
      <c r="AC186" s="142">
        <v>0</v>
      </c>
      <c r="AD186" s="142">
        <v>0</v>
      </c>
      <c r="AE186" s="142">
        <f t="shared" si="20"/>
        <v>10000000</v>
      </c>
      <c r="AF186" s="142">
        <v>0</v>
      </c>
      <c r="AG186" s="142">
        <v>0</v>
      </c>
      <c r="AH186" s="142">
        <v>10000000</v>
      </c>
      <c r="AI186" s="142">
        <v>0</v>
      </c>
      <c r="AJ186" s="142">
        <v>0</v>
      </c>
      <c r="AK186" s="142">
        <v>0</v>
      </c>
      <c r="AL186" s="142">
        <f t="shared" si="22"/>
        <v>10000000</v>
      </c>
      <c r="AM186" s="142">
        <v>0</v>
      </c>
      <c r="AN186" s="142">
        <v>0</v>
      </c>
      <c r="AO186" s="142">
        <v>10000000</v>
      </c>
      <c r="AP186" s="142">
        <v>0</v>
      </c>
      <c r="AQ186" s="142">
        <v>0</v>
      </c>
      <c r="AR186" s="142">
        <v>0</v>
      </c>
      <c r="AS186" s="142">
        <f t="shared" si="18"/>
        <v>10000000</v>
      </c>
      <c r="AT186" s="142">
        <v>0</v>
      </c>
      <c r="AU186" s="142">
        <v>0</v>
      </c>
      <c r="AV186" s="142">
        <v>10000000</v>
      </c>
      <c r="AW186" s="142">
        <v>0</v>
      </c>
      <c r="AX186" s="142">
        <v>0</v>
      </c>
      <c r="AY186" s="142">
        <v>0</v>
      </c>
      <c r="AZ186" s="142">
        <f t="shared" si="19"/>
        <v>10000000</v>
      </c>
      <c r="BA186" s="142">
        <f t="shared" si="21"/>
        <v>40000000</v>
      </c>
      <c r="BB186" s="172"/>
    </row>
    <row r="187" spans="1:54" s="143" customFormat="1" ht="52.5" thickTop="1" thickBot="1" x14ac:dyDescent="0.25">
      <c r="A187" s="134"/>
      <c r="B187" s="135" t="s">
        <v>55</v>
      </c>
      <c r="C187" s="135" t="s">
        <v>1280</v>
      </c>
      <c r="D187" s="135" t="s">
        <v>145</v>
      </c>
      <c r="E187" s="135" t="s">
        <v>660</v>
      </c>
      <c r="F187" s="135" t="s">
        <v>1166</v>
      </c>
      <c r="G187" s="135" t="s">
        <v>1167</v>
      </c>
      <c r="H187" s="135" t="s">
        <v>22</v>
      </c>
      <c r="I187" s="156">
        <v>0.62</v>
      </c>
      <c r="J187" s="156">
        <v>0.7</v>
      </c>
      <c r="K187" s="135" t="s">
        <v>665</v>
      </c>
      <c r="L187" s="183" t="s">
        <v>247</v>
      </c>
      <c r="M187" s="135" t="s">
        <v>382</v>
      </c>
      <c r="N187" s="135" t="s">
        <v>352</v>
      </c>
      <c r="O187" s="136">
        <v>70</v>
      </c>
      <c r="P187" s="136">
        <v>184</v>
      </c>
      <c r="Q187" s="134" t="s">
        <v>140</v>
      </c>
      <c r="R187" s="134" t="s">
        <v>1283</v>
      </c>
      <c r="S187" s="136" t="s">
        <v>36</v>
      </c>
      <c r="T187" s="136">
        <v>0</v>
      </c>
      <c r="U187" s="136">
        <v>0</v>
      </c>
      <c r="V187" s="136">
        <v>35</v>
      </c>
      <c r="W187" s="136">
        <v>35</v>
      </c>
      <c r="X187" s="151">
        <f t="shared" si="23"/>
        <v>70</v>
      </c>
      <c r="Y187" s="142">
        <v>0</v>
      </c>
      <c r="Z187" s="142">
        <v>0</v>
      </c>
      <c r="AA187" s="142">
        <v>0</v>
      </c>
      <c r="AB187" s="142">
        <v>0</v>
      </c>
      <c r="AC187" s="142">
        <v>0</v>
      </c>
      <c r="AD187" s="142">
        <v>0</v>
      </c>
      <c r="AE187" s="142">
        <f t="shared" si="20"/>
        <v>0</v>
      </c>
      <c r="AF187" s="142">
        <v>0</v>
      </c>
      <c r="AG187" s="142">
        <v>0</v>
      </c>
      <c r="AH187" s="142">
        <v>0</v>
      </c>
      <c r="AI187" s="142">
        <v>0</v>
      </c>
      <c r="AJ187" s="142">
        <v>0</v>
      </c>
      <c r="AK187" s="142">
        <v>0</v>
      </c>
      <c r="AL187" s="142">
        <f t="shared" si="22"/>
        <v>0</v>
      </c>
      <c r="AM187" s="142">
        <v>0</v>
      </c>
      <c r="AN187" s="142">
        <v>0</v>
      </c>
      <c r="AO187" s="142">
        <v>0</v>
      </c>
      <c r="AP187" s="142">
        <v>100000000</v>
      </c>
      <c r="AQ187" s="142">
        <v>0</v>
      </c>
      <c r="AR187" s="142">
        <v>0</v>
      </c>
      <c r="AS187" s="142">
        <f t="shared" si="18"/>
        <v>100000000</v>
      </c>
      <c r="AT187" s="142">
        <v>0</v>
      </c>
      <c r="AU187" s="142">
        <v>0</v>
      </c>
      <c r="AV187" s="142">
        <v>0</v>
      </c>
      <c r="AW187" s="142">
        <v>100000000</v>
      </c>
      <c r="AX187" s="142">
        <v>0</v>
      </c>
      <c r="AY187" s="142">
        <v>0</v>
      </c>
      <c r="AZ187" s="142">
        <f t="shared" si="19"/>
        <v>100000000</v>
      </c>
      <c r="BA187" s="142">
        <f t="shared" si="21"/>
        <v>200000000</v>
      </c>
      <c r="BB187" s="172"/>
    </row>
    <row r="188" spans="1:54" s="143" customFormat="1" ht="52.5" thickTop="1" thickBot="1" x14ac:dyDescent="0.25">
      <c r="A188" s="134"/>
      <c r="B188" s="135" t="s">
        <v>55</v>
      </c>
      <c r="C188" s="135" t="s">
        <v>1280</v>
      </c>
      <c r="D188" s="135" t="s">
        <v>145</v>
      </c>
      <c r="E188" s="135" t="s">
        <v>660</v>
      </c>
      <c r="F188" s="135" t="s">
        <v>661</v>
      </c>
      <c r="G188" s="135" t="s">
        <v>1168</v>
      </c>
      <c r="H188" s="135" t="s">
        <v>22</v>
      </c>
      <c r="I188" s="136" t="s">
        <v>1169</v>
      </c>
      <c r="J188" s="156">
        <v>0.9</v>
      </c>
      <c r="K188" s="135" t="s">
        <v>665</v>
      </c>
      <c r="L188" s="183" t="s">
        <v>248</v>
      </c>
      <c r="M188" s="135" t="s">
        <v>7</v>
      </c>
      <c r="N188" s="135" t="s">
        <v>107</v>
      </c>
      <c r="O188" s="136">
        <v>1</v>
      </c>
      <c r="P188" s="136">
        <v>185</v>
      </c>
      <c r="Q188" s="134" t="s">
        <v>140</v>
      </c>
      <c r="R188" s="134" t="s">
        <v>1283</v>
      </c>
      <c r="S188" s="136" t="s">
        <v>36</v>
      </c>
      <c r="T188" s="136">
        <v>0</v>
      </c>
      <c r="U188" s="136">
        <v>0</v>
      </c>
      <c r="V188" s="136">
        <v>1</v>
      </c>
      <c r="W188" s="136">
        <v>0</v>
      </c>
      <c r="X188" s="151">
        <f t="shared" si="23"/>
        <v>1</v>
      </c>
      <c r="Y188" s="142">
        <v>0</v>
      </c>
      <c r="Z188" s="142">
        <v>0</v>
      </c>
      <c r="AA188" s="142">
        <v>0</v>
      </c>
      <c r="AB188" s="142">
        <v>0</v>
      </c>
      <c r="AC188" s="142">
        <v>0</v>
      </c>
      <c r="AD188" s="142">
        <v>0</v>
      </c>
      <c r="AE188" s="142">
        <f t="shared" si="20"/>
        <v>0</v>
      </c>
      <c r="AF188" s="142">
        <v>0</v>
      </c>
      <c r="AG188" s="142">
        <v>0</v>
      </c>
      <c r="AH188" s="142">
        <v>0</v>
      </c>
      <c r="AI188" s="142">
        <v>0</v>
      </c>
      <c r="AJ188" s="142">
        <v>0</v>
      </c>
      <c r="AK188" s="142">
        <v>0</v>
      </c>
      <c r="AL188" s="142">
        <f t="shared" si="22"/>
        <v>0</v>
      </c>
      <c r="AM188" s="142">
        <v>0</v>
      </c>
      <c r="AN188" s="142">
        <v>0</v>
      </c>
      <c r="AO188" s="142">
        <v>0</v>
      </c>
      <c r="AP188" s="142">
        <v>50000000</v>
      </c>
      <c r="AQ188" s="142">
        <v>0</v>
      </c>
      <c r="AR188" s="142">
        <v>0</v>
      </c>
      <c r="AS188" s="142">
        <f t="shared" si="18"/>
        <v>50000000</v>
      </c>
      <c r="AT188" s="142">
        <v>0</v>
      </c>
      <c r="AU188" s="142">
        <v>0</v>
      </c>
      <c r="AV188" s="142">
        <v>0</v>
      </c>
      <c r="AW188" s="142">
        <v>0</v>
      </c>
      <c r="AX188" s="142">
        <v>0</v>
      </c>
      <c r="AY188" s="142">
        <v>0</v>
      </c>
      <c r="AZ188" s="142">
        <f t="shared" si="19"/>
        <v>0</v>
      </c>
      <c r="BA188" s="142">
        <f t="shared" si="21"/>
        <v>50000000</v>
      </c>
      <c r="BB188" s="172"/>
    </row>
    <row r="189" spans="1:54" s="143" customFormat="1" ht="52.5" thickTop="1" thickBot="1" x14ac:dyDescent="0.25">
      <c r="A189" s="134"/>
      <c r="B189" s="135" t="s">
        <v>55</v>
      </c>
      <c r="C189" s="135" t="s">
        <v>1280</v>
      </c>
      <c r="D189" s="135" t="s">
        <v>145</v>
      </c>
      <c r="E189" s="135" t="s">
        <v>660</v>
      </c>
      <c r="F189" s="135" t="s">
        <v>661</v>
      </c>
      <c r="G189" s="135" t="s">
        <v>1168</v>
      </c>
      <c r="H189" s="135" t="s">
        <v>22</v>
      </c>
      <c r="I189" s="156">
        <v>0.62</v>
      </c>
      <c r="J189" s="156">
        <v>0.7</v>
      </c>
      <c r="K189" s="135" t="s">
        <v>665</v>
      </c>
      <c r="L189" s="183" t="s">
        <v>249</v>
      </c>
      <c r="M189" s="135" t="s">
        <v>22</v>
      </c>
      <c r="N189" s="135" t="s">
        <v>353</v>
      </c>
      <c r="O189" s="136">
        <v>0.9</v>
      </c>
      <c r="P189" s="136">
        <v>186</v>
      </c>
      <c r="Q189" s="134" t="s">
        <v>140</v>
      </c>
      <c r="R189" s="134" t="s">
        <v>1283</v>
      </c>
      <c r="S189" s="136" t="s">
        <v>35</v>
      </c>
      <c r="T189" s="136">
        <v>0.2</v>
      </c>
      <c r="U189" s="136">
        <v>0.9</v>
      </c>
      <c r="V189" s="136">
        <v>0.9</v>
      </c>
      <c r="W189" s="136">
        <v>0.9</v>
      </c>
      <c r="X189" s="151">
        <v>0.9</v>
      </c>
      <c r="Y189" s="174">
        <f>+'POAI 2020'!Y110</f>
        <v>20000000</v>
      </c>
      <c r="Z189" s="142">
        <v>0</v>
      </c>
      <c r="AA189" s="142">
        <v>0</v>
      </c>
      <c r="AB189" s="142">
        <v>300000000</v>
      </c>
      <c r="AC189" s="142">
        <f>+'POAI 2020'!S110+'POAI 2020'!AT110+'POAI 2020'!BA110</f>
        <v>7544480.3599999994</v>
      </c>
      <c r="AD189" s="142">
        <v>0</v>
      </c>
      <c r="AE189" s="142">
        <f t="shared" si="20"/>
        <v>327544480.36000001</v>
      </c>
      <c r="AF189" s="142">
        <v>0</v>
      </c>
      <c r="AG189" s="142">
        <v>0</v>
      </c>
      <c r="AH189" s="142">
        <v>803000000</v>
      </c>
      <c r="AI189" s="142">
        <v>0</v>
      </c>
      <c r="AJ189" s="142">
        <v>0</v>
      </c>
      <c r="AK189" s="142">
        <v>0</v>
      </c>
      <c r="AL189" s="142">
        <f t="shared" si="22"/>
        <v>803000000</v>
      </c>
      <c r="AM189" s="142">
        <v>0</v>
      </c>
      <c r="AN189" s="142">
        <v>0</v>
      </c>
      <c r="AO189" s="142">
        <f>905000000-500000000</f>
        <v>405000000</v>
      </c>
      <c r="AP189" s="142">
        <v>0</v>
      </c>
      <c r="AQ189" s="142">
        <v>0</v>
      </c>
      <c r="AR189" s="142">
        <v>0</v>
      </c>
      <c r="AS189" s="142">
        <f t="shared" si="18"/>
        <v>405000000</v>
      </c>
      <c r="AT189" s="142">
        <v>0</v>
      </c>
      <c r="AU189" s="142">
        <v>0</v>
      </c>
      <c r="AV189" s="142">
        <f>1006000000-500000000-200000000</f>
        <v>306000000</v>
      </c>
      <c r="AW189" s="142">
        <v>0</v>
      </c>
      <c r="AX189" s="142">
        <v>0</v>
      </c>
      <c r="AY189" s="142">
        <v>0</v>
      </c>
      <c r="AZ189" s="142">
        <f t="shared" si="19"/>
        <v>306000000</v>
      </c>
      <c r="BA189" s="142">
        <f t="shared" si="21"/>
        <v>1841544480.3600001</v>
      </c>
      <c r="BB189" s="172"/>
    </row>
    <row r="190" spans="1:54" s="143" customFormat="1" ht="52.5" thickTop="1" thickBot="1" x14ac:dyDescent="0.25">
      <c r="A190" s="134"/>
      <c r="B190" s="135" t="s">
        <v>55</v>
      </c>
      <c r="C190" s="135" t="s">
        <v>1280</v>
      </c>
      <c r="D190" s="135" t="s">
        <v>145</v>
      </c>
      <c r="E190" s="135" t="s">
        <v>660</v>
      </c>
      <c r="F190" s="135" t="s">
        <v>661</v>
      </c>
      <c r="G190" s="135" t="s">
        <v>1168</v>
      </c>
      <c r="H190" s="135" t="s">
        <v>22</v>
      </c>
      <c r="I190" s="136" t="s">
        <v>1169</v>
      </c>
      <c r="J190" s="156">
        <v>0.9</v>
      </c>
      <c r="K190" s="135" t="s">
        <v>665</v>
      </c>
      <c r="L190" s="183" t="s">
        <v>250</v>
      </c>
      <c r="M190" s="135" t="s">
        <v>7</v>
      </c>
      <c r="N190" s="135" t="s">
        <v>354</v>
      </c>
      <c r="O190" s="136">
        <v>1</v>
      </c>
      <c r="P190" s="136">
        <v>187</v>
      </c>
      <c r="Q190" s="134" t="s">
        <v>140</v>
      </c>
      <c r="R190" s="134" t="s">
        <v>1283</v>
      </c>
      <c r="S190" s="136" t="s">
        <v>35</v>
      </c>
      <c r="T190" s="136">
        <v>0</v>
      </c>
      <c r="U190" s="136">
        <v>1</v>
      </c>
      <c r="V190" s="136">
        <v>1</v>
      </c>
      <c r="W190" s="136">
        <v>1</v>
      </c>
      <c r="X190" s="151">
        <v>1</v>
      </c>
      <c r="Y190" s="142">
        <v>0</v>
      </c>
      <c r="Z190" s="142">
        <v>0</v>
      </c>
      <c r="AA190" s="142">
        <v>0</v>
      </c>
      <c r="AB190" s="142">
        <v>0</v>
      </c>
      <c r="AC190" s="142">
        <v>0</v>
      </c>
      <c r="AD190" s="142">
        <v>0</v>
      </c>
      <c r="AE190" s="142">
        <f t="shared" si="20"/>
        <v>0</v>
      </c>
      <c r="AF190" s="142">
        <v>0</v>
      </c>
      <c r="AG190" s="142">
        <v>0</v>
      </c>
      <c r="AH190" s="142">
        <v>0</v>
      </c>
      <c r="AI190" s="142">
        <v>200000000</v>
      </c>
      <c r="AJ190" s="142">
        <v>0</v>
      </c>
      <c r="AK190" s="142">
        <v>0</v>
      </c>
      <c r="AL190" s="142">
        <f t="shared" si="22"/>
        <v>200000000</v>
      </c>
      <c r="AM190" s="142">
        <v>0</v>
      </c>
      <c r="AN190" s="142">
        <v>0</v>
      </c>
      <c r="AO190" s="142">
        <v>0</v>
      </c>
      <c r="AP190" s="142">
        <v>50000000</v>
      </c>
      <c r="AQ190" s="142">
        <v>0</v>
      </c>
      <c r="AR190" s="142">
        <v>0</v>
      </c>
      <c r="AS190" s="142">
        <f t="shared" si="18"/>
        <v>50000000</v>
      </c>
      <c r="AT190" s="142">
        <v>0</v>
      </c>
      <c r="AU190" s="142">
        <v>0</v>
      </c>
      <c r="AV190" s="142">
        <v>0</v>
      </c>
      <c r="AW190" s="142">
        <v>100000000</v>
      </c>
      <c r="AX190" s="142">
        <v>0</v>
      </c>
      <c r="AY190" s="142">
        <v>0</v>
      </c>
      <c r="AZ190" s="142">
        <f t="shared" si="19"/>
        <v>100000000</v>
      </c>
      <c r="BA190" s="142">
        <f t="shared" si="21"/>
        <v>350000000</v>
      </c>
      <c r="BB190" s="172"/>
    </row>
    <row r="191" spans="1:54" s="143" customFormat="1" ht="52.5" thickTop="1" thickBot="1" x14ac:dyDescent="0.25">
      <c r="A191" s="134"/>
      <c r="B191" s="135" t="s">
        <v>55</v>
      </c>
      <c r="C191" s="135" t="s">
        <v>1280</v>
      </c>
      <c r="D191" s="135" t="s">
        <v>145</v>
      </c>
      <c r="E191" s="135" t="s">
        <v>660</v>
      </c>
      <c r="F191" s="135" t="s">
        <v>661</v>
      </c>
      <c r="G191" s="135" t="s">
        <v>1168</v>
      </c>
      <c r="H191" s="135" t="s">
        <v>22</v>
      </c>
      <c r="I191" s="156">
        <v>0.62</v>
      </c>
      <c r="J191" s="156">
        <v>0.7</v>
      </c>
      <c r="K191" s="135" t="s">
        <v>665</v>
      </c>
      <c r="L191" s="183" t="s">
        <v>662</v>
      </c>
      <c r="M191" s="135" t="s">
        <v>7</v>
      </c>
      <c r="N191" s="135" t="s">
        <v>662</v>
      </c>
      <c r="O191" s="136">
        <v>40</v>
      </c>
      <c r="P191" s="136">
        <v>188</v>
      </c>
      <c r="Q191" s="134" t="s">
        <v>140</v>
      </c>
      <c r="R191" s="134" t="s">
        <v>1283</v>
      </c>
      <c r="S191" s="136" t="s">
        <v>36</v>
      </c>
      <c r="T191" s="136">
        <v>40</v>
      </c>
      <c r="U191" s="136">
        <v>0</v>
      </c>
      <c r="V191" s="136">
        <v>0</v>
      </c>
      <c r="W191" s="136">
        <v>0</v>
      </c>
      <c r="X191" s="151">
        <f>SUBTOTAL(9,T191:W191)</f>
        <v>40</v>
      </c>
      <c r="Y191" s="142">
        <v>0</v>
      </c>
      <c r="Z191" s="142">
        <v>0</v>
      </c>
      <c r="AA191" s="142">
        <v>0</v>
      </c>
      <c r="AB191" s="142">
        <v>0</v>
      </c>
      <c r="AC191" s="142">
        <v>0</v>
      </c>
      <c r="AD191" s="142">
        <v>0</v>
      </c>
      <c r="AE191" s="142">
        <f t="shared" si="20"/>
        <v>0</v>
      </c>
      <c r="AF191" s="142">
        <v>0</v>
      </c>
      <c r="AG191" s="142">
        <v>0</v>
      </c>
      <c r="AH191" s="142">
        <v>0</v>
      </c>
      <c r="AI191" s="142">
        <v>0</v>
      </c>
      <c r="AJ191" s="142">
        <v>0</v>
      </c>
      <c r="AK191" s="142">
        <v>0</v>
      </c>
      <c r="AL191" s="142">
        <f t="shared" si="22"/>
        <v>0</v>
      </c>
      <c r="AM191" s="142">
        <v>0</v>
      </c>
      <c r="AN191" s="142">
        <v>0</v>
      </c>
      <c r="AO191" s="142">
        <v>500000000</v>
      </c>
      <c r="AP191" s="142">
        <v>0</v>
      </c>
      <c r="AQ191" s="142">
        <v>0</v>
      </c>
      <c r="AR191" s="142">
        <v>0</v>
      </c>
      <c r="AS191" s="142">
        <f t="shared" si="18"/>
        <v>500000000</v>
      </c>
      <c r="AT191" s="142">
        <v>0</v>
      </c>
      <c r="AU191" s="142">
        <v>0</v>
      </c>
      <c r="AV191" s="142">
        <v>200000000</v>
      </c>
      <c r="AW191" s="142">
        <v>0</v>
      </c>
      <c r="AX191" s="142">
        <v>0</v>
      </c>
      <c r="AY191" s="142">
        <v>0</v>
      </c>
      <c r="AZ191" s="142">
        <f t="shared" si="19"/>
        <v>200000000</v>
      </c>
      <c r="BA191" s="142">
        <f t="shared" si="21"/>
        <v>700000000</v>
      </c>
      <c r="BB191" s="172"/>
    </row>
    <row r="192" spans="1:54" s="143" customFormat="1" ht="52.5" thickTop="1" thickBot="1" x14ac:dyDescent="0.25">
      <c r="A192" s="134"/>
      <c r="B192" s="135" t="s">
        <v>55</v>
      </c>
      <c r="C192" s="135" t="s">
        <v>1280</v>
      </c>
      <c r="D192" s="135" t="s">
        <v>145</v>
      </c>
      <c r="E192" s="135" t="s">
        <v>660</v>
      </c>
      <c r="F192" s="135" t="s">
        <v>661</v>
      </c>
      <c r="G192" s="135" t="s">
        <v>1168</v>
      </c>
      <c r="H192" s="135" t="s">
        <v>22</v>
      </c>
      <c r="I192" s="136" t="s">
        <v>1169</v>
      </c>
      <c r="J192" s="156">
        <v>0.9</v>
      </c>
      <c r="K192" s="135" t="s">
        <v>665</v>
      </c>
      <c r="L192" s="183" t="s">
        <v>663</v>
      </c>
      <c r="M192" s="135" t="s">
        <v>666</v>
      </c>
      <c r="N192" s="135" t="s">
        <v>664</v>
      </c>
      <c r="O192" s="136">
        <v>30</v>
      </c>
      <c r="P192" s="136">
        <v>189</v>
      </c>
      <c r="Q192" s="134" t="s">
        <v>140</v>
      </c>
      <c r="R192" s="134" t="s">
        <v>1283</v>
      </c>
      <c r="S192" s="136" t="s">
        <v>36</v>
      </c>
      <c r="T192" s="136">
        <v>0</v>
      </c>
      <c r="U192" s="136">
        <v>0</v>
      </c>
      <c r="V192" s="136">
        <v>0</v>
      </c>
      <c r="W192" s="136">
        <v>30</v>
      </c>
      <c r="X192" s="151">
        <f>SUBTOTAL(9,T192:W192)</f>
        <v>30</v>
      </c>
      <c r="Y192" s="142">
        <v>0</v>
      </c>
      <c r="Z192" s="142">
        <v>0</v>
      </c>
      <c r="AA192" s="142">
        <f>+'POAI 2020'!H109</f>
        <v>357248117</v>
      </c>
      <c r="AB192" s="142">
        <v>0</v>
      </c>
      <c r="AC192" s="142">
        <v>0</v>
      </c>
      <c r="AD192" s="142">
        <v>0</v>
      </c>
      <c r="AE192" s="142">
        <f t="shared" si="20"/>
        <v>357248117</v>
      </c>
      <c r="AF192" s="142">
        <v>0</v>
      </c>
      <c r="AG192" s="142">
        <v>0</v>
      </c>
      <c r="AH192" s="142">
        <v>0</v>
      </c>
      <c r="AI192" s="142">
        <v>0</v>
      </c>
      <c r="AJ192" s="142">
        <v>0</v>
      </c>
      <c r="AK192" s="142">
        <v>0</v>
      </c>
      <c r="AL192" s="142">
        <f t="shared" si="22"/>
        <v>0</v>
      </c>
      <c r="AM192" s="142">
        <v>0</v>
      </c>
      <c r="AN192" s="142">
        <v>0</v>
      </c>
      <c r="AO192" s="142">
        <v>0</v>
      </c>
      <c r="AP192" s="142">
        <v>0</v>
      </c>
      <c r="AQ192" s="142">
        <v>0</v>
      </c>
      <c r="AR192" s="142">
        <v>0</v>
      </c>
      <c r="AS192" s="142">
        <f t="shared" si="18"/>
        <v>0</v>
      </c>
      <c r="AT192" s="142">
        <v>0</v>
      </c>
      <c r="AU192" s="142">
        <v>0</v>
      </c>
      <c r="AV192" s="142">
        <v>500000000</v>
      </c>
      <c r="AW192" s="142">
        <v>0</v>
      </c>
      <c r="AX192" s="142">
        <v>0</v>
      </c>
      <c r="AY192" s="142">
        <v>0</v>
      </c>
      <c r="AZ192" s="142">
        <f t="shared" si="19"/>
        <v>500000000</v>
      </c>
      <c r="BA192" s="142">
        <f t="shared" si="21"/>
        <v>857248117</v>
      </c>
      <c r="BB192" s="172"/>
    </row>
    <row r="193" spans="1:54" s="143" customFormat="1" ht="65.25" thickTop="1" thickBot="1" x14ac:dyDescent="0.25">
      <c r="A193" s="134"/>
      <c r="B193" s="135" t="s">
        <v>55</v>
      </c>
      <c r="C193" s="135" t="s">
        <v>1290</v>
      </c>
      <c r="D193" s="135" t="s">
        <v>146</v>
      </c>
      <c r="E193" s="135" t="s">
        <v>667</v>
      </c>
      <c r="F193" s="135" t="s">
        <v>1170</v>
      </c>
      <c r="G193" s="135" t="s">
        <v>1171</v>
      </c>
      <c r="H193" s="158" t="s">
        <v>22</v>
      </c>
      <c r="I193" s="160">
        <v>0.75009999999999999</v>
      </c>
      <c r="J193" s="156">
        <v>0.8</v>
      </c>
      <c r="K193" s="135" t="s">
        <v>847</v>
      </c>
      <c r="L193" s="183" t="s">
        <v>251</v>
      </c>
      <c r="M193" s="135" t="s">
        <v>7</v>
      </c>
      <c r="N193" s="135" t="s">
        <v>355</v>
      </c>
      <c r="O193" s="136">
        <v>7686</v>
      </c>
      <c r="P193" s="136">
        <v>190</v>
      </c>
      <c r="Q193" s="134" t="s">
        <v>140</v>
      </c>
      <c r="R193" s="134" t="s">
        <v>1283</v>
      </c>
      <c r="S193" s="136" t="s">
        <v>35</v>
      </c>
      <c r="T193" s="136">
        <v>7686</v>
      </c>
      <c r="U193" s="136">
        <v>7686</v>
      </c>
      <c r="V193" s="136">
        <v>7686</v>
      </c>
      <c r="W193" s="136">
        <v>7686</v>
      </c>
      <c r="X193" s="151">
        <v>7686</v>
      </c>
      <c r="Y193" s="142">
        <f>+'POAI 2020'!N113+'POAI 2020'!AD113+'POAI 2020'!BD113+'POAI 2020'!BG113</f>
        <v>201824146.27000001</v>
      </c>
      <c r="Z193" s="142">
        <v>0</v>
      </c>
      <c r="AA193" s="142">
        <v>0</v>
      </c>
      <c r="AB193" s="142">
        <v>0</v>
      </c>
      <c r="AC193" s="142">
        <f>+'POAI 2020'!AV113</f>
        <v>7291121.4500000002</v>
      </c>
      <c r="AD193" s="142">
        <v>0</v>
      </c>
      <c r="AE193" s="142">
        <f t="shared" si="20"/>
        <v>209115267.72</v>
      </c>
      <c r="AF193" s="142">
        <f>194.76*1000000</f>
        <v>194760000</v>
      </c>
      <c r="AG193" s="142">
        <v>0</v>
      </c>
      <c r="AH193" s="142">
        <v>0</v>
      </c>
      <c r="AI193" s="142">
        <v>0</v>
      </c>
      <c r="AJ193" s="142">
        <v>0</v>
      </c>
      <c r="AK193" s="142">
        <v>0</v>
      </c>
      <c r="AL193" s="142">
        <f t="shared" si="22"/>
        <v>194760000</v>
      </c>
      <c r="AM193" s="142">
        <f>190.62*1000000</f>
        <v>190620000</v>
      </c>
      <c r="AN193" s="142">
        <v>0</v>
      </c>
      <c r="AO193" s="142">
        <v>0</v>
      </c>
      <c r="AP193" s="142">
        <v>0</v>
      </c>
      <c r="AQ193" s="142">
        <v>0</v>
      </c>
      <c r="AR193" s="142">
        <v>0</v>
      </c>
      <c r="AS193" s="142">
        <f t="shared" si="18"/>
        <v>190620000</v>
      </c>
      <c r="AT193" s="142">
        <f>186.48*1000000</f>
        <v>186480000</v>
      </c>
      <c r="AU193" s="142">
        <v>0</v>
      </c>
      <c r="AV193" s="142">
        <v>0</v>
      </c>
      <c r="AW193" s="142">
        <v>0</v>
      </c>
      <c r="AX193" s="142">
        <v>0</v>
      </c>
      <c r="AY193" s="142">
        <v>0</v>
      </c>
      <c r="AZ193" s="142">
        <f t="shared" si="19"/>
        <v>186480000</v>
      </c>
      <c r="BA193" s="142">
        <f t="shared" si="21"/>
        <v>780975267.72000003</v>
      </c>
      <c r="BB193" s="172"/>
    </row>
    <row r="194" spans="1:54" s="143" customFormat="1" ht="65.25" thickTop="1" thickBot="1" x14ac:dyDescent="0.25">
      <c r="A194" s="134"/>
      <c r="B194" s="135" t="s">
        <v>55</v>
      </c>
      <c r="C194" s="135" t="s">
        <v>1290</v>
      </c>
      <c r="D194" s="135" t="s">
        <v>146</v>
      </c>
      <c r="E194" s="135" t="s">
        <v>667</v>
      </c>
      <c r="F194" s="135" t="s">
        <v>1170</v>
      </c>
      <c r="G194" s="135" t="s">
        <v>1171</v>
      </c>
      <c r="H194" s="158" t="s">
        <v>22</v>
      </c>
      <c r="I194" s="160">
        <v>0.75009999999999999</v>
      </c>
      <c r="J194" s="156">
        <v>0.8</v>
      </c>
      <c r="K194" s="135" t="s">
        <v>847</v>
      </c>
      <c r="L194" s="183" t="s">
        <v>668</v>
      </c>
      <c r="M194" s="135" t="s">
        <v>7</v>
      </c>
      <c r="N194" s="135" t="s">
        <v>356</v>
      </c>
      <c r="O194" s="136">
        <v>1500</v>
      </c>
      <c r="P194" s="136">
        <v>191</v>
      </c>
      <c r="Q194" s="134" t="s">
        <v>140</v>
      </c>
      <c r="R194" s="134" t="s">
        <v>1283</v>
      </c>
      <c r="S194" s="136" t="s">
        <v>36</v>
      </c>
      <c r="T194" s="136">
        <v>0</v>
      </c>
      <c r="U194" s="136">
        <v>750</v>
      </c>
      <c r="V194" s="136">
        <v>750</v>
      </c>
      <c r="W194" s="136">
        <v>0</v>
      </c>
      <c r="X194" s="151">
        <f t="shared" ref="X194:X200" si="24">SUBTOTAL(9,T194:W194)</f>
        <v>1500</v>
      </c>
      <c r="Y194" s="142">
        <v>0</v>
      </c>
      <c r="Z194" s="142">
        <v>0</v>
      </c>
      <c r="AA194" s="142">
        <v>0</v>
      </c>
      <c r="AB194" s="142">
        <v>200000000</v>
      </c>
      <c r="AC194" s="142">
        <v>0</v>
      </c>
      <c r="AD194" s="142">
        <v>0</v>
      </c>
      <c r="AE194" s="142">
        <f t="shared" si="20"/>
        <v>200000000</v>
      </c>
      <c r="AF194" s="142">
        <v>0</v>
      </c>
      <c r="AG194" s="142">
        <v>0</v>
      </c>
      <c r="AH194" s="142">
        <v>0</v>
      </c>
      <c r="AI194" s="142">
        <v>0</v>
      </c>
      <c r="AJ194" s="142">
        <v>0</v>
      </c>
      <c r="AK194" s="142">
        <v>2500000000</v>
      </c>
      <c r="AL194" s="142">
        <f t="shared" si="22"/>
        <v>2500000000</v>
      </c>
      <c r="AM194" s="142">
        <v>0</v>
      </c>
      <c r="AN194" s="142">
        <v>0</v>
      </c>
      <c r="AO194" s="142">
        <v>0</v>
      </c>
      <c r="AP194" s="142">
        <v>0</v>
      </c>
      <c r="AQ194" s="142">
        <v>0</v>
      </c>
      <c r="AR194" s="142">
        <v>300000000</v>
      </c>
      <c r="AS194" s="142">
        <f t="shared" si="18"/>
        <v>300000000</v>
      </c>
      <c r="AT194" s="142">
        <v>0</v>
      </c>
      <c r="AU194" s="142">
        <v>0</v>
      </c>
      <c r="AV194" s="142">
        <v>0</v>
      </c>
      <c r="AW194" s="142">
        <v>0</v>
      </c>
      <c r="AX194" s="142">
        <v>0</v>
      </c>
      <c r="AY194" s="142">
        <v>0</v>
      </c>
      <c r="AZ194" s="142">
        <f t="shared" si="19"/>
        <v>0</v>
      </c>
      <c r="BA194" s="142">
        <f t="shared" si="21"/>
        <v>3000000000</v>
      </c>
      <c r="BB194" s="172"/>
    </row>
    <row r="195" spans="1:54" s="143" customFormat="1" ht="78" thickTop="1" thickBot="1" x14ac:dyDescent="0.25">
      <c r="A195" s="134"/>
      <c r="B195" s="135" t="s">
        <v>55</v>
      </c>
      <c r="C195" s="135" t="s">
        <v>1290</v>
      </c>
      <c r="D195" s="135" t="s">
        <v>146</v>
      </c>
      <c r="E195" s="135" t="s">
        <v>667</v>
      </c>
      <c r="F195" s="135" t="s">
        <v>1170</v>
      </c>
      <c r="G195" s="135" t="s">
        <v>1171</v>
      </c>
      <c r="H195" s="158" t="s">
        <v>22</v>
      </c>
      <c r="I195" s="160">
        <v>0.75009999999999999</v>
      </c>
      <c r="J195" s="156">
        <v>0.8</v>
      </c>
      <c r="K195" s="135" t="s">
        <v>847</v>
      </c>
      <c r="L195" s="183" t="s">
        <v>669</v>
      </c>
      <c r="M195" s="135" t="s">
        <v>7</v>
      </c>
      <c r="N195" s="135" t="s">
        <v>357</v>
      </c>
      <c r="O195" s="136">
        <v>4</v>
      </c>
      <c r="P195" s="136">
        <v>192</v>
      </c>
      <c r="Q195" s="134" t="s">
        <v>140</v>
      </c>
      <c r="R195" s="134" t="s">
        <v>1283</v>
      </c>
      <c r="S195" s="136" t="s">
        <v>36</v>
      </c>
      <c r="T195" s="136">
        <v>1</v>
      </c>
      <c r="U195" s="136">
        <v>1</v>
      </c>
      <c r="V195" s="136">
        <v>1</v>
      </c>
      <c r="W195" s="136">
        <v>1</v>
      </c>
      <c r="X195" s="151">
        <f t="shared" si="24"/>
        <v>4</v>
      </c>
      <c r="Y195" s="142">
        <v>0</v>
      </c>
      <c r="Z195" s="142">
        <v>0</v>
      </c>
      <c r="AA195" s="142">
        <v>0</v>
      </c>
      <c r="AB195" s="142">
        <v>200000000</v>
      </c>
      <c r="AC195" s="142">
        <v>0</v>
      </c>
      <c r="AD195" s="142">
        <v>0</v>
      </c>
      <c r="AE195" s="142">
        <f t="shared" si="20"/>
        <v>200000000</v>
      </c>
      <c r="AF195" s="142">
        <v>0</v>
      </c>
      <c r="AG195" s="142">
        <v>0</v>
      </c>
      <c r="AH195" s="142">
        <v>0</v>
      </c>
      <c r="AI195" s="142">
        <v>0</v>
      </c>
      <c r="AJ195" s="142">
        <v>0</v>
      </c>
      <c r="AK195" s="142">
        <v>500000000</v>
      </c>
      <c r="AL195" s="142">
        <f t="shared" si="22"/>
        <v>500000000</v>
      </c>
      <c r="AM195" s="142">
        <v>0</v>
      </c>
      <c r="AN195" s="142">
        <v>0</v>
      </c>
      <c r="AO195" s="142">
        <v>0</v>
      </c>
      <c r="AP195" s="142">
        <v>0</v>
      </c>
      <c r="AQ195" s="142">
        <v>0</v>
      </c>
      <c r="AR195" s="142">
        <v>100000000</v>
      </c>
      <c r="AS195" s="142">
        <f t="shared" si="18"/>
        <v>100000000</v>
      </c>
      <c r="AT195" s="142">
        <v>0</v>
      </c>
      <c r="AU195" s="142">
        <v>0</v>
      </c>
      <c r="AV195" s="142">
        <v>0</v>
      </c>
      <c r="AW195" s="142">
        <v>0</v>
      </c>
      <c r="AX195" s="142">
        <v>0</v>
      </c>
      <c r="AY195" s="142">
        <v>0</v>
      </c>
      <c r="AZ195" s="142">
        <f t="shared" si="19"/>
        <v>0</v>
      </c>
      <c r="BA195" s="142">
        <f t="shared" si="21"/>
        <v>800000000</v>
      </c>
      <c r="BB195" s="172"/>
    </row>
    <row r="196" spans="1:54" s="143" customFormat="1" ht="65.25" thickTop="1" thickBot="1" x14ac:dyDescent="0.25">
      <c r="A196" s="134"/>
      <c r="B196" s="135" t="s">
        <v>55</v>
      </c>
      <c r="C196" s="135" t="s">
        <v>1290</v>
      </c>
      <c r="D196" s="135" t="s">
        <v>146</v>
      </c>
      <c r="E196" s="135" t="s">
        <v>667</v>
      </c>
      <c r="F196" s="135" t="s">
        <v>1170</v>
      </c>
      <c r="G196" s="135" t="s">
        <v>1171</v>
      </c>
      <c r="H196" s="158" t="s">
        <v>22</v>
      </c>
      <c r="I196" s="160">
        <v>0.75009999999999999</v>
      </c>
      <c r="J196" s="156">
        <v>0.8</v>
      </c>
      <c r="K196" s="135" t="s">
        <v>847</v>
      </c>
      <c r="L196" s="183" t="s">
        <v>253</v>
      </c>
      <c r="M196" s="135" t="s">
        <v>666</v>
      </c>
      <c r="N196" s="135" t="s">
        <v>358</v>
      </c>
      <c r="O196" s="136">
        <v>10</v>
      </c>
      <c r="P196" s="136">
        <v>193</v>
      </c>
      <c r="Q196" s="134" t="s">
        <v>140</v>
      </c>
      <c r="R196" s="134" t="s">
        <v>1283</v>
      </c>
      <c r="S196" s="136" t="s">
        <v>36</v>
      </c>
      <c r="T196" s="136">
        <v>0</v>
      </c>
      <c r="U196" s="136">
        <v>5</v>
      </c>
      <c r="V196" s="136">
        <v>3</v>
      </c>
      <c r="W196" s="136">
        <v>2</v>
      </c>
      <c r="X196" s="151">
        <f t="shared" si="24"/>
        <v>10</v>
      </c>
      <c r="Y196" s="142">
        <v>0</v>
      </c>
      <c r="Z196" s="142">
        <v>0</v>
      </c>
      <c r="AA196" s="142">
        <v>0</v>
      </c>
      <c r="AB196" s="142">
        <v>200000000</v>
      </c>
      <c r="AC196" s="142">
        <v>0</v>
      </c>
      <c r="AD196" s="142">
        <v>0</v>
      </c>
      <c r="AE196" s="142">
        <f t="shared" si="20"/>
        <v>200000000</v>
      </c>
      <c r="AF196" s="142">
        <v>0</v>
      </c>
      <c r="AG196" s="142">
        <v>0</v>
      </c>
      <c r="AH196" s="142">
        <v>0</v>
      </c>
      <c r="AI196" s="142">
        <v>0</v>
      </c>
      <c r="AJ196" s="142">
        <v>0</v>
      </c>
      <c r="AK196" s="142">
        <v>1000000000</v>
      </c>
      <c r="AL196" s="142">
        <f t="shared" si="22"/>
        <v>1000000000</v>
      </c>
      <c r="AM196" s="142">
        <v>0</v>
      </c>
      <c r="AN196" s="142">
        <v>0</v>
      </c>
      <c r="AO196" s="142">
        <v>0</v>
      </c>
      <c r="AP196" s="142">
        <v>0</v>
      </c>
      <c r="AQ196" s="142">
        <v>0</v>
      </c>
      <c r="AR196" s="142">
        <v>0</v>
      </c>
      <c r="AS196" s="142">
        <f t="shared" ref="AS196:AS258" si="25">SUBTOTAL(9,AM196:AR196)</f>
        <v>0</v>
      </c>
      <c r="AT196" s="142">
        <v>0</v>
      </c>
      <c r="AU196" s="142">
        <v>0</v>
      </c>
      <c r="AV196" s="142">
        <v>0</v>
      </c>
      <c r="AW196" s="142">
        <v>0</v>
      </c>
      <c r="AX196" s="142">
        <v>0</v>
      </c>
      <c r="AY196" s="142">
        <v>0</v>
      </c>
      <c r="AZ196" s="142">
        <f t="shared" si="19"/>
        <v>0</v>
      </c>
      <c r="BA196" s="142">
        <f t="shared" si="21"/>
        <v>1200000000</v>
      </c>
      <c r="BB196" s="172"/>
    </row>
    <row r="197" spans="1:54" s="143" customFormat="1" ht="78" thickTop="1" thickBot="1" x14ac:dyDescent="0.25">
      <c r="A197" s="134"/>
      <c r="B197" s="135" t="s">
        <v>55</v>
      </c>
      <c r="C197" s="135" t="s">
        <v>1290</v>
      </c>
      <c r="D197" s="135" t="s">
        <v>146</v>
      </c>
      <c r="E197" s="135" t="s">
        <v>667</v>
      </c>
      <c r="F197" s="135" t="s">
        <v>1170</v>
      </c>
      <c r="G197" s="135" t="s">
        <v>1171</v>
      </c>
      <c r="H197" s="158" t="s">
        <v>22</v>
      </c>
      <c r="I197" s="160">
        <v>0.75009999999999999</v>
      </c>
      <c r="J197" s="156">
        <v>0.8</v>
      </c>
      <c r="K197" s="135" t="s">
        <v>847</v>
      </c>
      <c r="L197" s="183" t="s">
        <v>670</v>
      </c>
      <c r="M197" s="135" t="s">
        <v>7</v>
      </c>
      <c r="N197" s="135" t="s">
        <v>359</v>
      </c>
      <c r="O197" s="136">
        <v>5</v>
      </c>
      <c r="P197" s="136">
        <v>194</v>
      </c>
      <c r="Q197" s="134" t="s">
        <v>140</v>
      </c>
      <c r="R197" s="134" t="s">
        <v>1283</v>
      </c>
      <c r="S197" s="136" t="s">
        <v>36</v>
      </c>
      <c r="T197" s="136">
        <v>0</v>
      </c>
      <c r="U197" s="136">
        <v>0</v>
      </c>
      <c r="V197" s="136">
        <v>3</v>
      </c>
      <c r="W197" s="136">
        <v>2</v>
      </c>
      <c r="X197" s="151">
        <f t="shared" si="24"/>
        <v>5</v>
      </c>
      <c r="Y197" s="142">
        <v>0</v>
      </c>
      <c r="Z197" s="142">
        <v>0</v>
      </c>
      <c r="AA197" s="142">
        <v>0</v>
      </c>
      <c r="AB197" s="142">
        <v>0</v>
      </c>
      <c r="AC197" s="142">
        <v>0</v>
      </c>
      <c r="AD197" s="142">
        <v>0</v>
      </c>
      <c r="AE197" s="142">
        <f t="shared" si="20"/>
        <v>0</v>
      </c>
      <c r="AF197" s="142">
        <v>0</v>
      </c>
      <c r="AG197" s="142">
        <v>0</v>
      </c>
      <c r="AH197" s="142">
        <v>0</v>
      </c>
      <c r="AI197" s="142">
        <v>0</v>
      </c>
      <c r="AJ197" s="142">
        <v>0</v>
      </c>
      <c r="AK197" s="142">
        <v>0</v>
      </c>
      <c r="AL197" s="142">
        <f t="shared" si="22"/>
        <v>0</v>
      </c>
      <c r="AM197" s="142">
        <v>0</v>
      </c>
      <c r="AN197" s="142">
        <v>0</v>
      </c>
      <c r="AO197" s="142">
        <v>0</v>
      </c>
      <c r="AP197" s="142">
        <v>0</v>
      </c>
      <c r="AQ197" s="142">
        <v>0</v>
      </c>
      <c r="AR197" s="142">
        <v>0</v>
      </c>
      <c r="AS197" s="142">
        <f t="shared" si="25"/>
        <v>0</v>
      </c>
      <c r="AT197" s="142">
        <v>0</v>
      </c>
      <c r="AU197" s="142">
        <v>0</v>
      </c>
      <c r="AV197" s="142">
        <v>0</v>
      </c>
      <c r="AW197" s="142">
        <v>0</v>
      </c>
      <c r="AX197" s="142">
        <v>0</v>
      </c>
      <c r="AY197" s="142">
        <v>0</v>
      </c>
      <c r="AZ197" s="142">
        <f t="shared" ref="AZ197:AZ259" si="26">SUBTOTAL(9,AT197:AY197)</f>
        <v>0</v>
      </c>
      <c r="BA197" s="142">
        <f t="shared" si="21"/>
        <v>0</v>
      </c>
      <c r="BB197" s="172"/>
    </row>
    <row r="198" spans="1:54" s="143" customFormat="1" ht="65.25" thickTop="1" thickBot="1" x14ac:dyDescent="0.25">
      <c r="A198" s="134"/>
      <c r="B198" s="135" t="s">
        <v>55</v>
      </c>
      <c r="C198" s="135" t="s">
        <v>1290</v>
      </c>
      <c r="D198" s="135" t="s">
        <v>146</v>
      </c>
      <c r="E198" s="135" t="s">
        <v>667</v>
      </c>
      <c r="F198" s="135" t="s">
        <v>1170</v>
      </c>
      <c r="G198" s="135" t="s">
        <v>1171</v>
      </c>
      <c r="H198" s="158" t="s">
        <v>22</v>
      </c>
      <c r="I198" s="160">
        <v>0.75009999999999999</v>
      </c>
      <c r="J198" s="156">
        <v>0.8</v>
      </c>
      <c r="K198" s="135" t="s">
        <v>847</v>
      </c>
      <c r="L198" s="183" t="s">
        <v>671</v>
      </c>
      <c r="M198" s="135" t="s">
        <v>7</v>
      </c>
      <c r="N198" s="135" t="s">
        <v>360</v>
      </c>
      <c r="O198" s="136">
        <v>3</v>
      </c>
      <c r="P198" s="136">
        <v>195</v>
      </c>
      <c r="Q198" s="134" t="s">
        <v>140</v>
      </c>
      <c r="R198" s="134" t="s">
        <v>1283</v>
      </c>
      <c r="S198" s="136" t="s">
        <v>36</v>
      </c>
      <c r="T198" s="136">
        <v>0</v>
      </c>
      <c r="U198" s="136">
        <v>1</v>
      </c>
      <c r="V198" s="136">
        <v>1</v>
      </c>
      <c r="W198" s="136">
        <v>1</v>
      </c>
      <c r="X198" s="151">
        <f t="shared" si="24"/>
        <v>3</v>
      </c>
      <c r="Y198" s="142">
        <v>0</v>
      </c>
      <c r="Z198" s="142">
        <v>0</v>
      </c>
      <c r="AA198" s="142">
        <v>0</v>
      </c>
      <c r="AB198" s="142">
        <v>200000000</v>
      </c>
      <c r="AC198" s="142">
        <v>0</v>
      </c>
      <c r="AD198" s="142">
        <v>0</v>
      </c>
      <c r="AE198" s="142">
        <f t="shared" si="20"/>
        <v>200000000</v>
      </c>
      <c r="AF198" s="142">
        <v>0</v>
      </c>
      <c r="AG198" s="142">
        <v>0</v>
      </c>
      <c r="AH198" s="142">
        <v>0</v>
      </c>
      <c r="AI198" s="142">
        <v>0</v>
      </c>
      <c r="AJ198" s="142">
        <v>0</v>
      </c>
      <c r="AK198" s="142">
        <v>1000000000</v>
      </c>
      <c r="AL198" s="142">
        <f t="shared" si="22"/>
        <v>1000000000</v>
      </c>
      <c r="AM198" s="142">
        <v>0</v>
      </c>
      <c r="AN198" s="142">
        <v>0</v>
      </c>
      <c r="AO198" s="142">
        <v>0</v>
      </c>
      <c r="AP198" s="142">
        <v>0</v>
      </c>
      <c r="AQ198" s="142">
        <v>0</v>
      </c>
      <c r="AR198" s="142">
        <v>300000000</v>
      </c>
      <c r="AS198" s="142">
        <f t="shared" si="25"/>
        <v>300000000</v>
      </c>
      <c r="AT198" s="142">
        <v>0</v>
      </c>
      <c r="AU198" s="142">
        <v>0</v>
      </c>
      <c r="AV198" s="142">
        <v>0</v>
      </c>
      <c r="AW198" s="142">
        <v>0</v>
      </c>
      <c r="AX198" s="142">
        <v>0</v>
      </c>
      <c r="AY198" s="142">
        <v>0</v>
      </c>
      <c r="AZ198" s="142">
        <f t="shared" si="26"/>
        <v>0</v>
      </c>
      <c r="BA198" s="142">
        <f t="shared" si="21"/>
        <v>1500000000</v>
      </c>
      <c r="BB198" s="172"/>
    </row>
    <row r="199" spans="1:54" s="143" customFormat="1" ht="65.25" thickTop="1" thickBot="1" x14ac:dyDescent="0.25">
      <c r="A199" s="134"/>
      <c r="B199" s="135" t="s">
        <v>55</v>
      </c>
      <c r="C199" s="135" t="s">
        <v>1290</v>
      </c>
      <c r="D199" s="135" t="s">
        <v>146</v>
      </c>
      <c r="E199" s="135" t="s">
        <v>667</v>
      </c>
      <c r="F199" s="135" t="s">
        <v>1170</v>
      </c>
      <c r="G199" s="135" t="s">
        <v>1171</v>
      </c>
      <c r="H199" s="158" t="s">
        <v>22</v>
      </c>
      <c r="I199" s="160">
        <v>0.75009999999999999</v>
      </c>
      <c r="J199" s="156">
        <v>0.8</v>
      </c>
      <c r="K199" s="135" t="s">
        <v>847</v>
      </c>
      <c r="L199" s="183" t="s">
        <v>254</v>
      </c>
      <c r="M199" s="135" t="s">
        <v>7</v>
      </c>
      <c r="N199" s="135" t="s">
        <v>361</v>
      </c>
      <c r="O199" s="136">
        <v>50</v>
      </c>
      <c r="P199" s="136">
        <v>196</v>
      </c>
      <c r="Q199" s="134" t="s">
        <v>140</v>
      </c>
      <c r="R199" s="134" t="s">
        <v>1283</v>
      </c>
      <c r="S199" s="136" t="s">
        <v>36</v>
      </c>
      <c r="T199" s="136">
        <v>0</v>
      </c>
      <c r="U199" s="136">
        <v>0</v>
      </c>
      <c r="V199" s="136">
        <v>25</v>
      </c>
      <c r="W199" s="136">
        <v>25</v>
      </c>
      <c r="X199" s="151">
        <f t="shared" si="24"/>
        <v>50</v>
      </c>
      <c r="Y199" s="142">
        <v>0</v>
      </c>
      <c r="Z199" s="142">
        <v>0</v>
      </c>
      <c r="AA199" s="142">
        <v>0</v>
      </c>
      <c r="AB199" s="142">
        <v>0</v>
      </c>
      <c r="AC199" s="142">
        <v>0</v>
      </c>
      <c r="AD199" s="142">
        <v>0</v>
      </c>
      <c r="AE199" s="142">
        <f t="shared" si="20"/>
        <v>0</v>
      </c>
      <c r="AF199" s="142">
        <v>0</v>
      </c>
      <c r="AG199" s="142">
        <v>0</v>
      </c>
      <c r="AH199" s="142">
        <v>0</v>
      </c>
      <c r="AI199" s="142">
        <v>0</v>
      </c>
      <c r="AJ199" s="142">
        <v>0</v>
      </c>
      <c r="AK199" s="142">
        <v>0</v>
      </c>
      <c r="AL199" s="142">
        <f t="shared" si="22"/>
        <v>0</v>
      </c>
      <c r="AM199" s="142">
        <v>0</v>
      </c>
      <c r="AN199" s="142">
        <v>0</v>
      </c>
      <c r="AO199" s="142">
        <v>0</v>
      </c>
      <c r="AP199" s="142">
        <v>0</v>
      </c>
      <c r="AQ199" s="142">
        <v>0</v>
      </c>
      <c r="AR199" s="142">
        <v>0</v>
      </c>
      <c r="AS199" s="142">
        <f t="shared" si="25"/>
        <v>0</v>
      </c>
      <c r="AT199" s="142">
        <v>0</v>
      </c>
      <c r="AU199" s="142">
        <v>0</v>
      </c>
      <c r="AV199" s="142">
        <v>0</v>
      </c>
      <c r="AW199" s="142">
        <v>0</v>
      </c>
      <c r="AX199" s="142">
        <v>0</v>
      </c>
      <c r="AY199" s="142">
        <v>0</v>
      </c>
      <c r="AZ199" s="142">
        <f t="shared" si="26"/>
        <v>0</v>
      </c>
      <c r="BA199" s="142">
        <f t="shared" si="21"/>
        <v>0</v>
      </c>
      <c r="BB199" s="172"/>
    </row>
    <row r="200" spans="1:54" s="143" customFormat="1" ht="65.25" thickTop="1" thickBot="1" x14ac:dyDescent="0.25">
      <c r="A200" s="134"/>
      <c r="B200" s="135" t="s">
        <v>55</v>
      </c>
      <c r="C200" s="135" t="s">
        <v>1290</v>
      </c>
      <c r="D200" s="135" t="s">
        <v>146</v>
      </c>
      <c r="E200" s="135" t="s">
        <v>667</v>
      </c>
      <c r="F200" s="135" t="s">
        <v>1170</v>
      </c>
      <c r="G200" s="135" t="s">
        <v>1171</v>
      </c>
      <c r="H200" s="158" t="s">
        <v>22</v>
      </c>
      <c r="I200" s="160">
        <v>0.75009999999999999</v>
      </c>
      <c r="J200" s="156">
        <v>0.8</v>
      </c>
      <c r="K200" s="135" t="s">
        <v>847</v>
      </c>
      <c r="L200" s="183" t="s">
        <v>255</v>
      </c>
      <c r="M200" s="135" t="s">
        <v>7</v>
      </c>
      <c r="N200" s="135" t="s">
        <v>359</v>
      </c>
      <c r="O200" s="136">
        <v>15</v>
      </c>
      <c r="P200" s="136">
        <v>197</v>
      </c>
      <c r="Q200" s="134" t="s">
        <v>140</v>
      </c>
      <c r="R200" s="134" t="s">
        <v>1283</v>
      </c>
      <c r="S200" s="136" t="s">
        <v>36</v>
      </c>
      <c r="T200" s="136">
        <v>0</v>
      </c>
      <c r="U200" s="136">
        <v>5</v>
      </c>
      <c r="V200" s="136">
        <v>5</v>
      </c>
      <c r="W200" s="136">
        <v>5</v>
      </c>
      <c r="X200" s="151">
        <f t="shared" si="24"/>
        <v>15</v>
      </c>
      <c r="Y200" s="142">
        <v>0</v>
      </c>
      <c r="Z200" s="142">
        <v>0</v>
      </c>
      <c r="AA200" s="142">
        <v>0</v>
      </c>
      <c r="AB200" s="142">
        <v>0</v>
      </c>
      <c r="AC200" s="142">
        <v>0</v>
      </c>
      <c r="AD200" s="142">
        <v>0</v>
      </c>
      <c r="AE200" s="142">
        <f t="shared" si="20"/>
        <v>0</v>
      </c>
      <c r="AF200" s="142">
        <v>0</v>
      </c>
      <c r="AG200" s="142">
        <v>0</v>
      </c>
      <c r="AH200" s="142">
        <v>0</v>
      </c>
      <c r="AI200" s="142">
        <v>0</v>
      </c>
      <c r="AJ200" s="142">
        <v>0</v>
      </c>
      <c r="AK200" s="142">
        <v>0</v>
      </c>
      <c r="AL200" s="142">
        <f t="shared" si="22"/>
        <v>0</v>
      </c>
      <c r="AM200" s="142">
        <v>0</v>
      </c>
      <c r="AN200" s="142">
        <v>0</v>
      </c>
      <c r="AO200" s="142">
        <v>0</v>
      </c>
      <c r="AP200" s="142">
        <v>0</v>
      </c>
      <c r="AQ200" s="142">
        <v>0</v>
      </c>
      <c r="AR200" s="142">
        <v>0</v>
      </c>
      <c r="AS200" s="142">
        <f t="shared" si="25"/>
        <v>0</v>
      </c>
      <c r="AT200" s="142">
        <v>0</v>
      </c>
      <c r="AU200" s="142">
        <v>0</v>
      </c>
      <c r="AV200" s="142">
        <v>0</v>
      </c>
      <c r="AW200" s="142">
        <v>0</v>
      </c>
      <c r="AX200" s="142">
        <v>0</v>
      </c>
      <c r="AY200" s="142">
        <v>0</v>
      </c>
      <c r="AZ200" s="142">
        <f t="shared" si="26"/>
        <v>0</v>
      </c>
      <c r="BA200" s="142">
        <f t="shared" si="21"/>
        <v>0</v>
      </c>
      <c r="BB200" s="172"/>
    </row>
    <row r="201" spans="1:54" s="143" customFormat="1" ht="65.25" thickTop="1" thickBot="1" x14ac:dyDescent="0.25">
      <c r="A201" s="134"/>
      <c r="B201" s="135" t="s">
        <v>55</v>
      </c>
      <c r="C201" s="135" t="s">
        <v>1290</v>
      </c>
      <c r="D201" s="135" t="s">
        <v>146</v>
      </c>
      <c r="E201" s="135" t="s">
        <v>667</v>
      </c>
      <c r="F201" s="135" t="s">
        <v>1172</v>
      </c>
      <c r="G201" s="135" t="s">
        <v>1173</v>
      </c>
      <c r="H201" s="158" t="s">
        <v>22</v>
      </c>
      <c r="I201" s="160">
        <v>0.61599999999999999</v>
      </c>
      <c r="J201" s="156">
        <v>0.65</v>
      </c>
      <c r="K201" s="135" t="s">
        <v>806</v>
      </c>
      <c r="L201" s="183" t="s">
        <v>256</v>
      </c>
      <c r="M201" s="135" t="s">
        <v>7</v>
      </c>
      <c r="N201" s="135" t="s">
        <v>355</v>
      </c>
      <c r="O201" s="136">
        <v>7269</v>
      </c>
      <c r="P201" s="136">
        <v>198</v>
      </c>
      <c r="Q201" s="134" t="s">
        <v>140</v>
      </c>
      <c r="R201" s="134" t="s">
        <v>1283</v>
      </c>
      <c r="S201" s="136" t="s">
        <v>35</v>
      </c>
      <c r="T201" s="136">
        <v>7269</v>
      </c>
      <c r="U201" s="136">
        <v>7269</v>
      </c>
      <c r="V201" s="136">
        <v>7269</v>
      </c>
      <c r="W201" s="136">
        <v>7269</v>
      </c>
      <c r="X201" s="151">
        <v>7269</v>
      </c>
      <c r="Y201" s="142">
        <f>+'POAI 2020'!N115+'POAI 2020'!AD115</f>
        <v>267501732</v>
      </c>
      <c r="Z201" s="142">
        <v>0</v>
      </c>
      <c r="AA201" s="142">
        <v>0</v>
      </c>
      <c r="AB201" s="142">
        <v>0</v>
      </c>
      <c r="AC201" s="142">
        <v>0</v>
      </c>
      <c r="AD201" s="142">
        <v>0</v>
      </c>
      <c r="AE201" s="142">
        <f t="shared" si="20"/>
        <v>267501732</v>
      </c>
      <c r="AF201" s="142">
        <f>508.54*1000000</f>
        <v>508540000</v>
      </c>
      <c r="AG201" s="142">
        <v>0</v>
      </c>
      <c r="AH201" s="142">
        <v>0</v>
      </c>
      <c r="AI201" s="142">
        <v>0</v>
      </c>
      <c r="AJ201" s="142">
        <v>0</v>
      </c>
      <c r="AK201" s="142">
        <v>0</v>
      </c>
      <c r="AL201" s="142">
        <f t="shared" si="22"/>
        <v>508540000</v>
      </c>
      <c r="AM201" s="142">
        <f>497.73*1000000</f>
        <v>497730000</v>
      </c>
      <c r="AN201" s="142">
        <v>0</v>
      </c>
      <c r="AO201" s="142">
        <v>0</v>
      </c>
      <c r="AP201" s="142">
        <v>0</v>
      </c>
      <c r="AQ201" s="142">
        <v>0</v>
      </c>
      <c r="AR201" s="142">
        <v>6000000000</v>
      </c>
      <c r="AS201" s="142">
        <f t="shared" si="25"/>
        <v>6497730000</v>
      </c>
      <c r="AT201" s="142">
        <f>486.92*1000000</f>
        <v>486920000</v>
      </c>
      <c r="AU201" s="142">
        <v>0</v>
      </c>
      <c r="AV201" s="142">
        <v>0</v>
      </c>
      <c r="AW201" s="142">
        <v>300000000</v>
      </c>
      <c r="AX201" s="142">
        <v>0</v>
      </c>
      <c r="AY201" s="142">
        <v>0</v>
      </c>
      <c r="AZ201" s="142">
        <f t="shared" si="26"/>
        <v>786920000</v>
      </c>
      <c r="BA201" s="142">
        <f t="shared" si="21"/>
        <v>8060691732</v>
      </c>
      <c r="BB201" s="172"/>
    </row>
    <row r="202" spans="1:54" s="143" customFormat="1" ht="65.25" thickTop="1" thickBot="1" x14ac:dyDescent="0.25">
      <c r="A202" s="134"/>
      <c r="B202" s="135" t="s">
        <v>55</v>
      </c>
      <c r="C202" s="135" t="s">
        <v>1290</v>
      </c>
      <c r="D202" s="135" t="s">
        <v>146</v>
      </c>
      <c r="E202" s="135" t="s">
        <v>667</v>
      </c>
      <c r="F202" s="135" t="s">
        <v>1172</v>
      </c>
      <c r="G202" s="135" t="s">
        <v>1173</v>
      </c>
      <c r="H202" s="158" t="s">
        <v>22</v>
      </c>
      <c r="I202" s="160">
        <v>0.61599999999999999</v>
      </c>
      <c r="J202" s="156">
        <v>0.65</v>
      </c>
      <c r="K202" s="135" t="s">
        <v>806</v>
      </c>
      <c r="L202" s="183" t="s">
        <v>252</v>
      </c>
      <c r="M202" s="135" t="s">
        <v>7</v>
      </c>
      <c r="N202" s="135" t="s">
        <v>362</v>
      </c>
      <c r="O202" s="136">
        <v>1500</v>
      </c>
      <c r="P202" s="136">
        <v>199</v>
      </c>
      <c r="Q202" s="134" t="s">
        <v>140</v>
      </c>
      <c r="R202" s="134" t="s">
        <v>1283</v>
      </c>
      <c r="S202" s="136" t="s">
        <v>36</v>
      </c>
      <c r="T202" s="136">
        <v>0</v>
      </c>
      <c r="U202" s="136">
        <v>750</v>
      </c>
      <c r="V202" s="136">
        <v>750</v>
      </c>
      <c r="W202" s="136">
        <v>0</v>
      </c>
      <c r="X202" s="151">
        <f t="shared" ref="X202:X209" si="27">SUBTOTAL(9,T202:W202)</f>
        <v>1500</v>
      </c>
      <c r="Y202" s="142">
        <v>0</v>
      </c>
      <c r="Z202" s="142">
        <v>0</v>
      </c>
      <c r="AA202" s="142">
        <v>0</v>
      </c>
      <c r="AB202" s="142">
        <v>400000000</v>
      </c>
      <c r="AC202" s="142">
        <v>0</v>
      </c>
      <c r="AD202" s="142">
        <v>0</v>
      </c>
      <c r="AE202" s="142">
        <f t="shared" si="20"/>
        <v>400000000</v>
      </c>
      <c r="AF202" s="142">
        <v>0</v>
      </c>
      <c r="AG202" s="142">
        <v>0</v>
      </c>
      <c r="AH202" s="142">
        <v>0</v>
      </c>
      <c r="AI202" s="142">
        <v>250000000</v>
      </c>
      <c r="AJ202" s="142">
        <v>0</v>
      </c>
      <c r="AK202" s="142">
        <v>0</v>
      </c>
      <c r="AL202" s="142">
        <f t="shared" si="22"/>
        <v>250000000</v>
      </c>
      <c r="AM202" s="142">
        <v>0</v>
      </c>
      <c r="AN202" s="142">
        <v>0</v>
      </c>
      <c r="AO202" s="142">
        <v>0</v>
      </c>
      <c r="AP202" s="142">
        <v>0</v>
      </c>
      <c r="AQ202" s="142">
        <v>0</v>
      </c>
      <c r="AR202" s="142">
        <v>0</v>
      </c>
      <c r="AS202" s="142">
        <f t="shared" si="25"/>
        <v>0</v>
      </c>
      <c r="AT202" s="142">
        <v>0</v>
      </c>
      <c r="AU202" s="142">
        <v>0</v>
      </c>
      <c r="AV202" s="142">
        <v>0</v>
      </c>
      <c r="AW202" s="142">
        <v>0</v>
      </c>
      <c r="AX202" s="142">
        <v>0</v>
      </c>
      <c r="AY202" s="142">
        <v>0</v>
      </c>
      <c r="AZ202" s="142">
        <f t="shared" si="26"/>
        <v>0</v>
      </c>
      <c r="BA202" s="142">
        <f t="shared" si="21"/>
        <v>650000000</v>
      </c>
      <c r="BB202" s="172"/>
    </row>
    <row r="203" spans="1:54" s="143" customFormat="1" ht="65.25" thickTop="1" thickBot="1" x14ac:dyDescent="0.25">
      <c r="A203" s="134"/>
      <c r="B203" s="135" t="s">
        <v>55</v>
      </c>
      <c r="C203" s="135" t="s">
        <v>1290</v>
      </c>
      <c r="D203" s="135" t="s">
        <v>146</v>
      </c>
      <c r="E203" s="135" t="s">
        <v>667</v>
      </c>
      <c r="F203" s="135" t="s">
        <v>1172</v>
      </c>
      <c r="G203" s="135" t="s">
        <v>1173</v>
      </c>
      <c r="H203" s="158" t="s">
        <v>22</v>
      </c>
      <c r="I203" s="160">
        <v>0.61599999999999999</v>
      </c>
      <c r="J203" s="156">
        <v>0.65</v>
      </c>
      <c r="K203" s="135" t="s">
        <v>806</v>
      </c>
      <c r="L203" s="183" t="s">
        <v>257</v>
      </c>
      <c r="M203" s="135" t="s">
        <v>7</v>
      </c>
      <c r="N203" s="135" t="s">
        <v>357</v>
      </c>
      <c r="O203" s="136">
        <v>1</v>
      </c>
      <c r="P203" s="136">
        <v>200</v>
      </c>
      <c r="Q203" s="134" t="s">
        <v>140</v>
      </c>
      <c r="R203" s="134" t="s">
        <v>1283</v>
      </c>
      <c r="S203" s="136" t="s">
        <v>36</v>
      </c>
      <c r="T203" s="136">
        <v>0</v>
      </c>
      <c r="U203" s="136">
        <v>0</v>
      </c>
      <c r="V203" s="136">
        <v>0</v>
      </c>
      <c r="W203" s="136">
        <v>1</v>
      </c>
      <c r="X203" s="151">
        <f t="shared" si="27"/>
        <v>1</v>
      </c>
      <c r="Y203" s="142">
        <v>0</v>
      </c>
      <c r="Z203" s="142">
        <v>0</v>
      </c>
      <c r="AA203" s="142">
        <v>0</v>
      </c>
      <c r="AB203" s="142">
        <v>0</v>
      </c>
      <c r="AC203" s="142">
        <v>0</v>
      </c>
      <c r="AD203" s="142">
        <v>0</v>
      </c>
      <c r="AE203" s="142">
        <f t="shared" si="20"/>
        <v>0</v>
      </c>
      <c r="AF203" s="142">
        <v>0</v>
      </c>
      <c r="AG203" s="142">
        <v>0</v>
      </c>
      <c r="AH203" s="142">
        <v>0</v>
      </c>
      <c r="AI203" s="142">
        <v>0</v>
      </c>
      <c r="AJ203" s="142">
        <v>0</v>
      </c>
      <c r="AK203" s="142">
        <v>0</v>
      </c>
      <c r="AL203" s="142">
        <f t="shared" si="22"/>
        <v>0</v>
      </c>
      <c r="AM203" s="142">
        <v>0</v>
      </c>
      <c r="AN203" s="142">
        <v>0</v>
      </c>
      <c r="AO203" s="142">
        <v>0</v>
      </c>
      <c r="AP203" s="142">
        <v>150000000</v>
      </c>
      <c r="AQ203" s="142">
        <v>0</v>
      </c>
      <c r="AR203" s="142">
        <v>0</v>
      </c>
      <c r="AS203" s="142">
        <f t="shared" si="25"/>
        <v>150000000</v>
      </c>
      <c r="AT203" s="142">
        <v>0</v>
      </c>
      <c r="AU203" s="142">
        <v>0</v>
      </c>
      <c r="AV203" s="142">
        <v>0</v>
      </c>
      <c r="AW203" s="142">
        <v>0</v>
      </c>
      <c r="AX203" s="142">
        <v>0</v>
      </c>
      <c r="AY203" s="142">
        <v>0</v>
      </c>
      <c r="AZ203" s="142">
        <f t="shared" si="26"/>
        <v>0</v>
      </c>
      <c r="BA203" s="142">
        <f t="shared" si="21"/>
        <v>150000000</v>
      </c>
      <c r="BB203" s="172"/>
    </row>
    <row r="204" spans="1:54" s="143" customFormat="1" ht="65.25" thickTop="1" thickBot="1" x14ac:dyDescent="0.25">
      <c r="A204" s="134"/>
      <c r="B204" s="135" t="s">
        <v>55</v>
      </c>
      <c r="C204" s="135" t="s">
        <v>1290</v>
      </c>
      <c r="D204" s="135" t="s">
        <v>146</v>
      </c>
      <c r="E204" s="135" t="s">
        <v>667</v>
      </c>
      <c r="F204" s="135" t="s">
        <v>1172</v>
      </c>
      <c r="G204" s="135" t="s">
        <v>1173</v>
      </c>
      <c r="H204" s="158" t="s">
        <v>22</v>
      </c>
      <c r="I204" s="160">
        <v>0.61599999999999999</v>
      </c>
      <c r="J204" s="156">
        <v>0.65</v>
      </c>
      <c r="K204" s="135" t="s">
        <v>806</v>
      </c>
      <c r="L204" s="183" t="s">
        <v>258</v>
      </c>
      <c r="M204" s="135" t="s">
        <v>675</v>
      </c>
      <c r="N204" s="135" t="s">
        <v>363</v>
      </c>
      <c r="O204" s="136">
        <v>10</v>
      </c>
      <c r="P204" s="136">
        <v>201</v>
      </c>
      <c r="Q204" s="134" t="s">
        <v>140</v>
      </c>
      <c r="R204" s="134" t="s">
        <v>1283</v>
      </c>
      <c r="S204" s="136" t="s">
        <v>36</v>
      </c>
      <c r="T204" s="136">
        <v>0</v>
      </c>
      <c r="U204" s="136">
        <v>5</v>
      </c>
      <c r="V204" s="136">
        <v>3</v>
      </c>
      <c r="W204" s="136">
        <v>2</v>
      </c>
      <c r="X204" s="151">
        <f t="shared" si="27"/>
        <v>10</v>
      </c>
      <c r="Y204" s="142">
        <v>0</v>
      </c>
      <c r="Z204" s="142">
        <v>0</v>
      </c>
      <c r="AA204" s="142">
        <v>0</v>
      </c>
      <c r="AB204" s="142">
        <v>300000000</v>
      </c>
      <c r="AC204" s="142">
        <v>0</v>
      </c>
      <c r="AD204" s="142">
        <v>0</v>
      </c>
      <c r="AE204" s="142">
        <f t="shared" si="20"/>
        <v>300000000</v>
      </c>
      <c r="AF204" s="142">
        <v>0</v>
      </c>
      <c r="AG204" s="142">
        <v>0</v>
      </c>
      <c r="AH204" s="142">
        <v>0</v>
      </c>
      <c r="AI204" s="142">
        <v>250000000</v>
      </c>
      <c r="AJ204" s="142">
        <v>0</v>
      </c>
      <c r="AK204" s="142">
        <v>0</v>
      </c>
      <c r="AL204" s="142">
        <f t="shared" si="22"/>
        <v>250000000</v>
      </c>
      <c r="AM204" s="142">
        <v>0</v>
      </c>
      <c r="AN204" s="142">
        <v>0</v>
      </c>
      <c r="AO204" s="142">
        <v>0</v>
      </c>
      <c r="AP204" s="142">
        <v>150000000</v>
      </c>
      <c r="AQ204" s="142">
        <v>0</v>
      </c>
      <c r="AR204" s="142">
        <v>0</v>
      </c>
      <c r="AS204" s="142">
        <f t="shared" si="25"/>
        <v>150000000</v>
      </c>
      <c r="AT204" s="142">
        <v>0</v>
      </c>
      <c r="AU204" s="142">
        <v>0</v>
      </c>
      <c r="AV204" s="142">
        <v>0</v>
      </c>
      <c r="AW204" s="142">
        <v>0</v>
      </c>
      <c r="AX204" s="142">
        <v>0</v>
      </c>
      <c r="AY204" s="142">
        <v>0</v>
      </c>
      <c r="AZ204" s="142">
        <f t="shared" si="26"/>
        <v>0</v>
      </c>
      <c r="BA204" s="142">
        <f t="shared" si="21"/>
        <v>700000000</v>
      </c>
      <c r="BB204" s="172"/>
    </row>
    <row r="205" spans="1:54" s="143" customFormat="1" ht="65.25" thickTop="1" thickBot="1" x14ac:dyDescent="0.25">
      <c r="A205" s="134"/>
      <c r="B205" s="135" t="s">
        <v>55</v>
      </c>
      <c r="C205" s="135" t="s">
        <v>1290</v>
      </c>
      <c r="D205" s="135" t="s">
        <v>146</v>
      </c>
      <c r="E205" s="135" t="s">
        <v>667</v>
      </c>
      <c r="F205" s="135" t="s">
        <v>1172</v>
      </c>
      <c r="G205" s="135" t="s">
        <v>1173</v>
      </c>
      <c r="H205" s="158" t="s">
        <v>22</v>
      </c>
      <c r="I205" s="160">
        <v>0.61599999999999999</v>
      </c>
      <c r="J205" s="156">
        <v>0.65</v>
      </c>
      <c r="K205" s="135" t="s">
        <v>806</v>
      </c>
      <c r="L205" s="183" t="s">
        <v>259</v>
      </c>
      <c r="M205" s="135" t="s">
        <v>7</v>
      </c>
      <c r="N205" s="135" t="s">
        <v>364</v>
      </c>
      <c r="O205" s="136">
        <v>1</v>
      </c>
      <c r="P205" s="136">
        <v>202</v>
      </c>
      <c r="Q205" s="134" t="s">
        <v>140</v>
      </c>
      <c r="R205" s="134" t="s">
        <v>1283</v>
      </c>
      <c r="S205" s="136" t="s">
        <v>36</v>
      </c>
      <c r="T205" s="136">
        <v>0</v>
      </c>
      <c r="U205" s="136">
        <v>0</v>
      </c>
      <c r="V205" s="136">
        <v>0</v>
      </c>
      <c r="W205" s="136">
        <v>1</v>
      </c>
      <c r="X205" s="151">
        <f t="shared" si="27"/>
        <v>1</v>
      </c>
      <c r="Y205" s="142">
        <v>0</v>
      </c>
      <c r="Z205" s="142">
        <v>0</v>
      </c>
      <c r="AA205" s="142">
        <v>0</v>
      </c>
      <c r="AB205" s="142">
        <v>0</v>
      </c>
      <c r="AC205" s="142">
        <v>0</v>
      </c>
      <c r="AD205" s="142">
        <v>0</v>
      </c>
      <c r="AE205" s="142">
        <f t="shared" ref="AE205:AE267" si="28">SUBTOTAL(9,Y205:AD205)</f>
        <v>0</v>
      </c>
      <c r="AF205" s="142">
        <v>0</v>
      </c>
      <c r="AG205" s="142">
        <v>0</v>
      </c>
      <c r="AH205" s="142">
        <v>0</v>
      </c>
      <c r="AI205" s="142">
        <v>0</v>
      </c>
      <c r="AJ205" s="142">
        <v>0</v>
      </c>
      <c r="AK205" s="142">
        <v>0</v>
      </c>
      <c r="AL205" s="142">
        <f t="shared" ref="AL205:AL267" si="29">SUBTOTAL(9,AF205:AK205)</f>
        <v>0</v>
      </c>
      <c r="AM205" s="142">
        <v>0</v>
      </c>
      <c r="AN205" s="142">
        <v>0</v>
      </c>
      <c r="AO205" s="142">
        <v>0</v>
      </c>
      <c r="AP205" s="142">
        <v>0</v>
      </c>
      <c r="AQ205" s="142">
        <v>0</v>
      </c>
      <c r="AR205" s="142">
        <v>0</v>
      </c>
      <c r="AS205" s="142">
        <f t="shared" si="25"/>
        <v>0</v>
      </c>
      <c r="AT205" s="142">
        <v>0</v>
      </c>
      <c r="AU205" s="142">
        <v>0</v>
      </c>
      <c r="AV205" s="142">
        <v>0</v>
      </c>
      <c r="AW205" s="142">
        <v>0</v>
      </c>
      <c r="AX205" s="142">
        <v>0</v>
      </c>
      <c r="AY205" s="142">
        <v>0</v>
      </c>
      <c r="AZ205" s="142">
        <f t="shared" si="26"/>
        <v>0</v>
      </c>
      <c r="BA205" s="142">
        <f t="shared" ref="BA205:BA267" si="30">+AE205+AL205+AS205+AZ205</f>
        <v>0</v>
      </c>
      <c r="BB205" s="172"/>
    </row>
    <row r="206" spans="1:54" s="143" customFormat="1" ht="78" thickTop="1" thickBot="1" x14ac:dyDescent="0.25">
      <c r="A206" s="134"/>
      <c r="B206" s="135" t="s">
        <v>55</v>
      </c>
      <c r="C206" s="135" t="s">
        <v>1290</v>
      </c>
      <c r="D206" s="135" t="s">
        <v>146</v>
      </c>
      <c r="E206" s="135" t="s">
        <v>667</v>
      </c>
      <c r="F206" s="135" t="s">
        <v>1172</v>
      </c>
      <c r="G206" s="135" t="s">
        <v>1173</v>
      </c>
      <c r="H206" s="158" t="s">
        <v>22</v>
      </c>
      <c r="I206" s="160">
        <v>0.61599999999999999</v>
      </c>
      <c r="J206" s="156">
        <v>0.65</v>
      </c>
      <c r="K206" s="135" t="s">
        <v>806</v>
      </c>
      <c r="L206" s="183" t="s">
        <v>260</v>
      </c>
      <c r="M206" s="135" t="s">
        <v>7</v>
      </c>
      <c r="N206" s="135" t="s">
        <v>674</v>
      </c>
      <c r="O206" s="136">
        <v>5</v>
      </c>
      <c r="P206" s="136">
        <v>203</v>
      </c>
      <c r="Q206" s="134" t="s">
        <v>140</v>
      </c>
      <c r="R206" s="134" t="s">
        <v>1283</v>
      </c>
      <c r="S206" s="136" t="s">
        <v>36</v>
      </c>
      <c r="T206" s="136">
        <v>0</v>
      </c>
      <c r="U206" s="136">
        <v>1</v>
      </c>
      <c r="V206" s="136">
        <v>2</v>
      </c>
      <c r="W206" s="136">
        <v>2</v>
      </c>
      <c r="X206" s="151">
        <f t="shared" si="27"/>
        <v>5</v>
      </c>
      <c r="Y206" s="142">
        <v>0</v>
      </c>
      <c r="Z206" s="142">
        <v>0</v>
      </c>
      <c r="AA206" s="142">
        <v>0</v>
      </c>
      <c r="AB206" s="142">
        <v>0</v>
      </c>
      <c r="AC206" s="142">
        <v>0</v>
      </c>
      <c r="AD206" s="142">
        <v>0</v>
      </c>
      <c r="AE206" s="142">
        <f t="shared" si="28"/>
        <v>0</v>
      </c>
      <c r="AF206" s="142">
        <v>0</v>
      </c>
      <c r="AG206" s="142">
        <v>0</v>
      </c>
      <c r="AH206" s="142">
        <v>0</v>
      </c>
      <c r="AI206" s="142">
        <v>0</v>
      </c>
      <c r="AJ206" s="142">
        <v>0</v>
      </c>
      <c r="AK206" s="142">
        <v>0</v>
      </c>
      <c r="AL206" s="142">
        <f t="shared" si="29"/>
        <v>0</v>
      </c>
      <c r="AM206" s="142">
        <v>0</v>
      </c>
      <c r="AN206" s="142">
        <v>0</v>
      </c>
      <c r="AO206" s="142">
        <v>0</v>
      </c>
      <c r="AP206" s="142">
        <v>0</v>
      </c>
      <c r="AQ206" s="142">
        <v>0</v>
      </c>
      <c r="AR206" s="142">
        <v>0</v>
      </c>
      <c r="AS206" s="142">
        <f t="shared" si="25"/>
        <v>0</v>
      </c>
      <c r="AT206" s="142">
        <v>0</v>
      </c>
      <c r="AU206" s="142">
        <v>0</v>
      </c>
      <c r="AV206" s="142">
        <v>0</v>
      </c>
      <c r="AW206" s="142">
        <v>0</v>
      </c>
      <c r="AX206" s="142">
        <v>0</v>
      </c>
      <c r="AY206" s="142">
        <v>0</v>
      </c>
      <c r="AZ206" s="142">
        <f t="shared" si="26"/>
        <v>0</v>
      </c>
      <c r="BA206" s="142">
        <f t="shared" si="30"/>
        <v>0</v>
      </c>
      <c r="BB206" s="172"/>
    </row>
    <row r="207" spans="1:54" s="143" customFormat="1" ht="65.25" thickTop="1" thickBot="1" x14ac:dyDescent="0.25">
      <c r="A207" s="134"/>
      <c r="B207" s="135" t="s">
        <v>55</v>
      </c>
      <c r="C207" s="135" t="s">
        <v>1290</v>
      </c>
      <c r="D207" s="135" t="s">
        <v>146</v>
      </c>
      <c r="E207" s="135" t="s">
        <v>667</v>
      </c>
      <c r="F207" s="135" t="s">
        <v>1172</v>
      </c>
      <c r="G207" s="135" t="s">
        <v>1173</v>
      </c>
      <c r="H207" s="158" t="s">
        <v>22</v>
      </c>
      <c r="I207" s="160">
        <v>0.61599999999999999</v>
      </c>
      <c r="J207" s="156">
        <v>0.65</v>
      </c>
      <c r="K207" s="135" t="s">
        <v>806</v>
      </c>
      <c r="L207" s="183" t="s">
        <v>261</v>
      </c>
      <c r="M207" s="135" t="s">
        <v>7</v>
      </c>
      <c r="N207" s="135" t="s">
        <v>365</v>
      </c>
      <c r="O207" s="136">
        <v>1</v>
      </c>
      <c r="P207" s="136">
        <v>204</v>
      </c>
      <c r="Q207" s="134" t="s">
        <v>140</v>
      </c>
      <c r="R207" s="134" t="s">
        <v>1283</v>
      </c>
      <c r="S207" s="136" t="s">
        <v>36</v>
      </c>
      <c r="T207" s="136">
        <v>0</v>
      </c>
      <c r="U207" s="136">
        <v>1</v>
      </c>
      <c r="V207" s="136">
        <v>0</v>
      </c>
      <c r="W207" s="136">
        <v>0</v>
      </c>
      <c r="X207" s="151">
        <f t="shared" si="27"/>
        <v>1</v>
      </c>
      <c r="Y207" s="142">
        <v>0</v>
      </c>
      <c r="Z207" s="142">
        <v>0</v>
      </c>
      <c r="AA207" s="142">
        <v>0</v>
      </c>
      <c r="AB207" s="142">
        <v>300000000</v>
      </c>
      <c r="AC207" s="142">
        <v>0</v>
      </c>
      <c r="AD207" s="142">
        <v>0</v>
      </c>
      <c r="AE207" s="142">
        <f t="shared" si="28"/>
        <v>300000000</v>
      </c>
      <c r="AF207" s="142">
        <v>0</v>
      </c>
      <c r="AG207" s="142">
        <v>0</v>
      </c>
      <c r="AH207" s="142">
        <v>0</v>
      </c>
      <c r="AI207" s="142">
        <v>0</v>
      </c>
      <c r="AJ207" s="142">
        <v>0</v>
      </c>
      <c r="AK207" s="142">
        <v>0</v>
      </c>
      <c r="AL207" s="142">
        <f t="shared" si="29"/>
        <v>0</v>
      </c>
      <c r="AM207" s="142">
        <v>0</v>
      </c>
      <c r="AN207" s="142">
        <v>0</v>
      </c>
      <c r="AO207" s="142">
        <v>0</v>
      </c>
      <c r="AP207" s="142">
        <v>0</v>
      </c>
      <c r="AQ207" s="142">
        <v>0</v>
      </c>
      <c r="AR207" s="142">
        <v>0</v>
      </c>
      <c r="AS207" s="142">
        <f t="shared" si="25"/>
        <v>0</v>
      </c>
      <c r="AT207" s="142">
        <v>0</v>
      </c>
      <c r="AU207" s="142">
        <v>0</v>
      </c>
      <c r="AV207" s="142">
        <v>0</v>
      </c>
      <c r="AW207" s="142">
        <v>0</v>
      </c>
      <c r="AX207" s="142">
        <v>0</v>
      </c>
      <c r="AY207" s="142">
        <v>0</v>
      </c>
      <c r="AZ207" s="142">
        <f t="shared" si="26"/>
        <v>0</v>
      </c>
      <c r="BA207" s="142">
        <f t="shared" si="30"/>
        <v>300000000</v>
      </c>
      <c r="BB207" s="172"/>
    </row>
    <row r="208" spans="1:54" s="143" customFormat="1" ht="65.25" thickTop="1" thickBot="1" x14ac:dyDescent="0.25">
      <c r="A208" s="134"/>
      <c r="B208" s="135" t="s">
        <v>55</v>
      </c>
      <c r="C208" s="135" t="s">
        <v>1290</v>
      </c>
      <c r="D208" s="135" t="s">
        <v>146</v>
      </c>
      <c r="E208" s="135" t="s">
        <v>667</v>
      </c>
      <c r="F208" s="135" t="s">
        <v>1172</v>
      </c>
      <c r="G208" s="135" t="s">
        <v>1173</v>
      </c>
      <c r="H208" s="158" t="s">
        <v>22</v>
      </c>
      <c r="I208" s="160">
        <v>0.61599999999999999</v>
      </c>
      <c r="J208" s="156">
        <v>0.65</v>
      </c>
      <c r="K208" s="135" t="s">
        <v>806</v>
      </c>
      <c r="L208" s="183" t="s">
        <v>672</v>
      </c>
      <c r="M208" s="135" t="s">
        <v>7</v>
      </c>
      <c r="N208" s="135" t="s">
        <v>366</v>
      </c>
      <c r="O208" s="136">
        <v>100</v>
      </c>
      <c r="P208" s="136">
        <v>205</v>
      </c>
      <c r="Q208" s="134" t="s">
        <v>140</v>
      </c>
      <c r="R208" s="134" t="s">
        <v>1283</v>
      </c>
      <c r="S208" s="136" t="s">
        <v>36</v>
      </c>
      <c r="T208" s="136">
        <v>0</v>
      </c>
      <c r="U208" s="136">
        <v>0</v>
      </c>
      <c r="V208" s="136">
        <v>50</v>
      </c>
      <c r="W208" s="136">
        <v>50</v>
      </c>
      <c r="X208" s="151">
        <f t="shared" si="27"/>
        <v>100</v>
      </c>
      <c r="Y208" s="142">
        <v>0</v>
      </c>
      <c r="Z208" s="142">
        <v>0</v>
      </c>
      <c r="AA208" s="142">
        <v>0</v>
      </c>
      <c r="AB208" s="142">
        <v>0</v>
      </c>
      <c r="AC208" s="142">
        <v>0</v>
      </c>
      <c r="AD208" s="142">
        <v>0</v>
      </c>
      <c r="AE208" s="142">
        <f t="shared" si="28"/>
        <v>0</v>
      </c>
      <c r="AF208" s="142">
        <v>0</v>
      </c>
      <c r="AG208" s="142">
        <v>0</v>
      </c>
      <c r="AH208" s="142">
        <v>0</v>
      </c>
      <c r="AI208" s="142">
        <v>0</v>
      </c>
      <c r="AJ208" s="142">
        <v>0</v>
      </c>
      <c r="AK208" s="142">
        <v>0</v>
      </c>
      <c r="AL208" s="142">
        <f t="shared" si="29"/>
        <v>0</v>
      </c>
      <c r="AM208" s="142">
        <v>0</v>
      </c>
      <c r="AN208" s="142">
        <v>0</v>
      </c>
      <c r="AO208" s="142">
        <v>0</v>
      </c>
      <c r="AP208" s="142">
        <v>0</v>
      </c>
      <c r="AQ208" s="142">
        <v>0</v>
      </c>
      <c r="AR208" s="142">
        <v>0</v>
      </c>
      <c r="AS208" s="142">
        <f t="shared" si="25"/>
        <v>0</v>
      </c>
      <c r="AT208" s="142">
        <v>0</v>
      </c>
      <c r="AU208" s="142">
        <v>0</v>
      </c>
      <c r="AV208" s="142">
        <v>0</v>
      </c>
      <c r="AW208" s="142">
        <v>0</v>
      </c>
      <c r="AX208" s="142">
        <v>0</v>
      </c>
      <c r="AY208" s="142">
        <v>0</v>
      </c>
      <c r="AZ208" s="142">
        <f t="shared" si="26"/>
        <v>0</v>
      </c>
      <c r="BA208" s="142">
        <f t="shared" si="30"/>
        <v>0</v>
      </c>
      <c r="BB208" s="172"/>
    </row>
    <row r="209" spans="1:54" s="143" customFormat="1" ht="65.25" thickTop="1" thickBot="1" x14ac:dyDescent="0.25">
      <c r="A209" s="134"/>
      <c r="B209" s="135" t="s">
        <v>55</v>
      </c>
      <c r="C209" s="135" t="s">
        <v>1290</v>
      </c>
      <c r="D209" s="135" t="s">
        <v>146</v>
      </c>
      <c r="E209" s="135" t="s">
        <v>667</v>
      </c>
      <c r="F209" s="135" t="s">
        <v>1172</v>
      </c>
      <c r="G209" s="135" t="s">
        <v>1173</v>
      </c>
      <c r="H209" s="158" t="s">
        <v>22</v>
      </c>
      <c r="I209" s="160">
        <v>0.61599999999999999</v>
      </c>
      <c r="J209" s="156">
        <v>0.65</v>
      </c>
      <c r="K209" s="135" t="s">
        <v>806</v>
      </c>
      <c r="L209" s="183" t="s">
        <v>673</v>
      </c>
      <c r="M209" s="135" t="s">
        <v>7</v>
      </c>
      <c r="N209" s="135" t="s">
        <v>367</v>
      </c>
      <c r="O209" s="136">
        <v>1</v>
      </c>
      <c r="P209" s="136">
        <v>206</v>
      </c>
      <c r="Q209" s="134" t="s">
        <v>140</v>
      </c>
      <c r="R209" s="134" t="s">
        <v>1283</v>
      </c>
      <c r="S209" s="136" t="s">
        <v>36</v>
      </c>
      <c r="T209" s="136">
        <v>0</v>
      </c>
      <c r="U209" s="136">
        <v>0</v>
      </c>
      <c r="V209" s="136">
        <v>0</v>
      </c>
      <c r="W209" s="136">
        <v>1</v>
      </c>
      <c r="X209" s="151">
        <f t="shared" si="27"/>
        <v>1</v>
      </c>
      <c r="Y209" s="142">
        <v>0</v>
      </c>
      <c r="Z209" s="142">
        <v>0</v>
      </c>
      <c r="AA209" s="142">
        <v>0</v>
      </c>
      <c r="AB209" s="142">
        <v>0</v>
      </c>
      <c r="AC209" s="142">
        <v>0</v>
      </c>
      <c r="AD209" s="142">
        <v>0</v>
      </c>
      <c r="AE209" s="142">
        <f t="shared" si="28"/>
        <v>0</v>
      </c>
      <c r="AF209" s="142">
        <v>0</v>
      </c>
      <c r="AG209" s="142">
        <v>0</v>
      </c>
      <c r="AH209" s="142">
        <v>0</v>
      </c>
      <c r="AI209" s="142">
        <v>0</v>
      </c>
      <c r="AJ209" s="142">
        <v>0</v>
      </c>
      <c r="AK209" s="142">
        <v>0</v>
      </c>
      <c r="AL209" s="142">
        <f t="shared" si="29"/>
        <v>0</v>
      </c>
      <c r="AM209" s="142">
        <v>0</v>
      </c>
      <c r="AN209" s="142">
        <v>0</v>
      </c>
      <c r="AO209" s="142">
        <v>0</v>
      </c>
      <c r="AP209" s="142">
        <v>0</v>
      </c>
      <c r="AQ209" s="142">
        <v>0</v>
      </c>
      <c r="AR209" s="142">
        <v>0</v>
      </c>
      <c r="AS209" s="142">
        <f t="shared" si="25"/>
        <v>0</v>
      </c>
      <c r="AT209" s="142">
        <v>0</v>
      </c>
      <c r="AU209" s="142">
        <v>0</v>
      </c>
      <c r="AV209" s="142">
        <v>0</v>
      </c>
      <c r="AW209" s="142">
        <v>0</v>
      </c>
      <c r="AX209" s="142">
        <v>0</v>
      </c>
      <c r="AY209" s="142">
        <v>0</v>
      </c>
      <c r="AZ209" s="142">
        <f t="shared" si="26"/>
        <v>0</v>
      </c>
      <c r="BA209" s="142">
        <f t="shared" si="30"/>
        <v>0</v>
      </c>
      <c r="BB209" s="172"/>
    </row>
    <row r="210" spans="1:54" s="143" customFormat="1" ht="65.25" thickTop="1" thickBot="1" x14ac:dyDescent="0.25">
      <c r="A210" s="134"/>
      <c r="B210" s="135" t="s">
        <v>55</v>
      </c>
      <c r="C210" s="135" t="s">
        <v>1290</v>
      </c>
      <c r="D210" s="135" t="s">
        <v>146</v>
      </c>
      <c r="E210" s="135" t="s">
        <v>667</v>
      </c>
      <c r="F210" s="135" t="s">
        <v>1174</v>
      </c>
      <c r="G210" s="135" t="s">
        <v>1175</v>
      </c>
      <c r="H210" s="135" t="s">
        <v>22</v>
      </c>
      <c r="I210" s="160">
        <v>0.99299999999999999</v>
      </c>
      <c r="J210" s="156">
        <v>1</v>
      </c>
      <c r="K210" s="135" t="s">
        <v>158</v>
      </c>
      <c r="L210" s="183" t="s">
        <v>262</v>
      </c>
      <c r="M210" s="135" t="s">
        <v>7</v>
      </c>
      <c r="N210" s="135" t="s">
        <v>355</v>
      </c>
      <c r="O210" s="136">
        <v>7709</v>
      </c>
      <c r="P210" s="136">
        <v>207</v>
      </c>
      <c r="Q210" s="134" t="s">
        <v>140</v>
      </c>
      <c r="R210" s="134" t="s">
        <v>1283</v>
      </c>
      <c r="S210" s="136" t="s">
        <v>35</v>
      </c>
      <c r="T210" s="136">
        <v>7709</v>
      </c>
      <c r="U210" s="136">
        <v>7709</v>
      </c>
      <c r="V210" s="136">
        <v>7709</v>
      </c>
      <c r="W210" s="136">
        <v>7709</v>
      </c>
      <c r="X210" s="151">
        <v>7709</v>
      </c>
      <c r="Y210" s="142">
        <f>+'POAI 2020'!N117+'POAI 2020'!AD117</f>
        <v>112832601.17</v>
      </c>
      <c r="Z210" s="142">
        <v>0</v>
      </c>
      <c r="AA210" s="142">
        <v>0</v>
      </c>
      <c r="AB210" s="142">
        <v>0</v>
      </c>
      <c r="AC210" s="142">
        <v>0</v>
      </c>
      <c r="AD210" s="142">
        <v>0</v>
      </c>
      <c r="AE210" s="142">
        <f t="shared" si="28"/>
        <v>112832601.17</v>
      </c>
      <c r="AF210" s="142">
        <f>378.7*1000000</f>
        <v>378700000</v>
      </c>
      <c r="AG210" s="142">
        <v>0</v>
      </c>
      <c r="AH210" s="142">
        <v>0</v>
      </c>
      <c r="AI210" s="142">
        <v>0</v>
      </c>
      <c r="AJ210" s="142">
        <v>0</v>
      </c>
      <c r="AK210" s="142">
        <v>0</v>
      </c>
      <c r="AL210" s="142">
        <f t="shared" si="29"/>
        <v>378700000</v>
      </c>
      <c r="AM210" s="142">
        <f>370.65*1000000</f>
        <v>370650000</v>
      </c>
      <c r="AN210" s="142">
        <v>0</v>
      </c>
      <c r="AO210" s="142">
        <v>0</v>
      </c>
      <c r="AP210" s="142">
        <v>0</v>
      </c>
      <c r="AQ210" s="142">
        <v>0</v>
      </c>
      <c r="AR210" s="142">
        <v>0</v>
      </c>
      <c r="AS210" s="142">
        <f t="shared" si="25"/>
        <v>370650000</v>
      </c>
      <c r="AT210" s="142">
        <f>362.6*1000000</f>
        <v>362600000</v>
      </c>
      <c r="AU210" s="142">
        <v>0</v>
      </c>
      <c r="AV210" s="142">
        <v>0</v>
      </c>
      <c r="AW210" s="142">
        <v>0</v>
      </c>
      <c r="AX210" s="142">
        <v>0</v>
      </c>
      <c r="AY210" s="142">
        <v>0</v>
      </c>
      <c r="AZ210" s="142">
        <f t="shared" si="26"/>
        <v>362600000</v>
      </c>
      <c r="BA210" s="142">
        <f t="shared" si="30"/>
        <v>1224782601.1700001</v>
      </c>
      <c r="BB210" s="172"/>
    </row>
    <row r="211" spans="1:54" s="143" customFormat="1" ht="65.25" thickTop="1" thickBot="1" x14ac:dyDescent="0.25">
      <c r="A211" s="134"/>
      <c r="B211" s="135" t="s">
        <v>55</v>
      </c>
      <c r="C211" s="135" t="s">
        <v>1290</v>
      </c>
      <c r="D211" s="135" t="s">
        <v>146</v>
      </c>
      <c r="E211" s="135" t="s">
        <v>667</v>
      </c>
      <c r="F211" s="135" t="s">
        <v>1174</v>
      </c>
      <c r="G211" s="135" t="s">
        <v>1175</v>
      </c>
      <c r="H211" s="135" t="s">
        <v>22</v>
      </c>
      <c r="I211" s="160">
        <v>0.99299999999999999</v>
      </c>
      <c r="J211" s="156">
        <v>1</v>
      </c>
      <c r="K211" s="135" t="s">
        <v>158</v>
      </c>
      <c r="L211" s="183" t="s">
        <v>263</v>
      </c>
      <c r="M211" s="135" t="s">
        <v>22</v>
      </c>
      <c r="N211" s="135" t="s">
        <v>368</v>
      </c>
      <c r="O211" s="136">
        <v>100</v>
      </c>
      <c r="P211" s="136">
        <v>208</v>
      </c>
      <c r="Q211" s="134" t="s">
        <v>140</v>
      </c>
      <c r="R211" s="134" t="s">
        <v>1283</v>
      </c>
      <c r="S211" s="136" t="s">
        <v>35</v>
      </c>
      <c r="T211" s="136">
        <v>100</v>
      </c>
      <c r="U211" s="136">
        <v>100</v>
      </c>
      <c r="V211" s="136">
        <v>100</v>
      </c>
      <c r="W211" s="136">
        <v>100</v>
      </c>
      <c r="X211" s="151">
        <v>100</v>
      </c>
      <c r="Y211" s="142">
        <v>0</v>
      </c>
      <c r="Z211" s="142">
        <v>0</v>
      </c>
      <c r="AA211" s="142">
        <v>0</v>
      </c>
      <c r="AB211" s="142">
        <v>0</v>
      </c>
      <c r="AC211" s="142">
        <v>0</v>
      </c>
      <c r="AD211" s="142">
        <v>0</v>
      </c>
      <c r="AE211" s="142">
        <f t="shared" si="28"/>
        <v>0</v>
      </c>
      <c r="AF211" s="142">
        <v>0</v>
      </c>
      <c r="AG211" s="142">
        <v>0</v>
      </c>
      <c r="AH211" s="142">
        <v>0</v>
      </c>
      <c r="AI211" s="142">
        <v>0</v>
      </c>
      <c r="AJ211" s="142">
        <v>0</v>
      </c>
      <c r="AK211" s="142">
        <v>0</v>
      </c>
      <c r="AL211" s="142">
        <f t="shared" si="29"/>
        <v>0</v>
      </c>
      <c r="AM211" s="142">
        <v>0</v>
      </c>
      <c r="AN211" s="142">
        <v>0</v>
      </c>
      <c r="AO211" s="142">
        <v>0</v>
      </c>
      <c r="AP211" s="142">
        <v>0</v>
      </c>
      <c r="AQ211" s="142">
        <v>0</v>
      </c>
      <c r="AR211" s="142">
        <v>0</v>
      </c>
      <c r="AS211" s="142">
        <f t="shared" si="25"/>
        <v>0</v>
      </c>
      <c r="AT211" s="142">
        <v>0</v>
      </c>
      <c r="AU211" s="142">
        <v>0</v>
      </c>
      <c r="AV211" s="142">
        <v>0</v>
      </c>
      <c r="AW211" s="142">
        <v>0</v>
      </c>
      <c r="AX211" s="142">
        <v>0</v>
      </c>
      <c r="AY211" s="142">
        <v>0</v>
      </c>
      <c r="AZ211" s="142">
        <f t="shared" si="26"/>
        <v>0</v>
      </c>
      <c r="BA211" s="142">
        <f t="shared" si="30"/>
        <v>0</v>
      </c>
      <c r="BB211" s="172"/>
    </row>
    <row r="212" spans="1:54" s="143" customFormat="1" ht="65.25" thickTop="1" thickBot="1" x14ac:dyDescent="0.25">
      <c r="A212" s="134"/>
      <c r="B212" s="135" t="s">
        <v>55</v>
      </c>
      <c r="C212" s="135" t="s">
        <v>1290</v>
      </c>
      <c r="D212" s="135" t="s">
        <v>146</v>
      </c>
      <c r="E212" s="135" t="s">
        <v>667</v>
      </c>
      <c r="F212" s="135" t="s">
        <v>1174</v>
      </c>
      <c r="G212" s="135" t="s">
        <v>1175</v>
      </c>
      <c r="H212" s="135" t="s">
        <v>22</v>
      </c>
      <c r="I212" s="160">
        <v>0.99299999999999999</v>
      </c>
      <c r="J212" s="156">
        <v>1</v>
      </c>
      <c r="K212" s="135" t="s">
        <v>158</v>
      </c>
      <c r="L212" s="183" t="s">
        <v>264</v>
      </c>
      <c r="M212" s="135" t="s">
        <v>7</v>
      </c>
      <c r="N212" s="135" t="s">
        <v>678</v>
      </c>
      <c r="O212" s="136">
        <v>5</v>
      </c>
      <c r="P212" s="136">
        <v>209</v>
      </c>
      <c r="Q212" s="134" t="s">
        <v>140</v>
      </c>
      <c r="R212" s="134" t="s">
        <v>1283</v>
      </c>
      <c r="S212" s="136" t="s">
        <v>36</v>
      </c>
      <c r="T212" s="136">
        <v>0</v>
      </c>
      <c r="U212" s="136">
        <v>1</v>
      </c>
      <c r="V212" s="136">
        <v>2</v>
      </c>
      <c r="W212" s="136">
        <v>2</v>
      </c>
      <c r="X212" s="151">
        <f t="shared" ref="X212:X217" si="31">SUBTOTAL(9,T212:W212)</f>
        <v>5</v>
      </c>
      <c r="Y212" s="142">
        <v>0</v>
      </c>
      <c r="Z212" s="142">
        <v>0</v>
      </c>
      <c r="AA212" s="142">
        <v>0</v>
      </c>
      <c r="AB212" s="142">
        <v>200000000</v>
      </c>
      <c r="AC212" s="142">
        <v>0</v>
      </c>
      <c r="AD212" s="142">
        <v>0</v>
      </c>
      <c r="AE212" s="142">
        <f t="shared" si="28"/>
        <v>200000000</v>
      </c>
      <c r="AF212" s="142">
        <v>0</v>
      </c>
      <c r="AG212" s="142">
        <v>0</v>
      </c>
      <c r="AH212" s="142">
        <v>0</v>
      </c>
      <c r="AI212" s="142">
        <v>200000000</v>
      </c>
      <c r="AJ212" s="142">
        <v>0</v>
      </c>
      <c r="AK212" s="142">
        <v>0</v>
      </c>
      <c r="AL212" s="142">
        <f t="shared" si="29"/>
        <v>200000000</v>
      </c>
      <c r="AM212" s="142">
        <v>0</v>
      </c>
      <c r="AN212" s="142">
        <v>0</v>
      </c>
      <c r="AO212" s="142">
        <v>0</v>
      </c>
      <c r="AP212" s="142">
        <v>0</v>
      </c>
      <c r="AQ212" s="142">
        <v>0</v>
      </c>
      <c r="AR212" s="142">
        <v>0</v>
      </c>
      <c r="AS212" s="142">
        <f t="shared" si="25"/>
        <v>0</v>
      </c>
      <c r="AT212" s="142">
        <v>0</v>
      </c>
      <c r="AU212" s="142">
        <v>0</v>
      </c>
      <c r="AV212" s="142">
        <v>0</v>
      </c>
      <c r="AW212" s="142">
        <v>0</v>
      </c>
      <c r="AX212" s="142">
        <v>0</v>
      </c>
      <c r="AY212" s="142">
        <v>0</v>
      </c>
      <c r="AZ212" s="142">
        <f t="shared" si="26"/>
        <v>0</v>
      </c>
      <c r="BA212" s="142">
        <f t="shared" si="30"/>
        <v>400000000</v>
      </c>
      <c r="BB212" s="172"/>
    </row>
    <row r="213" spans="1:54" s="143" customFormat="1" ht="65.25" thickTop="1" thickBot="1" x14ac:dyDescent="0.25">
      <c r="A213" s="134"/>
      <c r="B213" s="135" t="s">
        <v>55</v>
      </c>
      <c r="C213" s="135" t="s">
        <v>1290</v>
      </c>
      <c r="D213" s="135" t="s">
        <v>146</v>
      </c>
      <c r="E213" s="135" t="s">
        <v>667</v>
      </c>
      <c r="F213" s="135" t="s">
        <v>1174</v>
      </c>
      <c r="G213" s="135" t="s">
        <v>1175</v>
      </c>
      <c r="H213" s="135" t="s">
        <v>22</v>
      </c>
      <c r="I213" s="160">
        <v>0.99299999999999999</v>
      </c>
      <c r="J213" s="156">
        <v>1</v>
      </c>
      <c r="K213" s="135" t="s">
        <v>158</v>
      </c>
      <c r="L213" s="183" t="s">
        <v>676</v>
      </c>
      <c r="M213" s="135" t="s">
        <v>7</v>
      </c>
      <c r="N213" s="135" t="s">
        <v>677</v>
      </c>
      <c r="O213" s="136">
        <v>2</v>
      </c>
      <c r="P213" s="136">
        <v>210</v>
      </c>
      <c r="Q213" s="134" t="s">
        <v>140</v>
      </c>
      <c r="R213" s="134" t="s">
        <v>1283</v>
      </c>
      <c r="S213" s="136" t="s">
        <v>36</v>
      </c>
      <c r="T213" s="136">
        <v>0</v>
      </c>
      <c r="U213" s="136">
        <v>0</v>
      </c>
      <c r="V213" s="136">
        <v>1</v>
      </c>
      <c r="W213" s="136">
        <v>1</v>
      </c>
      <c r="X213" s="151">
        <f t="shared" si="31"/>
        <v>2</v>
      </c>
      <c r="Y213" s="142">
        <v>0</v>
      </c>
      <c r="Z213" s="142">
        <v>0</v>
      </c>
      <c r="AA213" s="142">
        <v>0</v>
      </c>
      <c r="AB213" s="142">
        <v>0</v>
      </c>
      <c r="AC213" s="142">
        <v>0</v>
      </c>
      <c r="AD213" s="142">
        <v>0</v>
      </c>
      <c r="AE213" s="142">
        <f t="shared" si="28"/>
        <v>0</v>
      </c>
      <c r="AF213" s="142">
        <v>0</v>
      </c>
      <c r="AG213" s="142">
        <v>0</v>
      </c>
      <c r="AH213" s="142">
        <v>0</v>
      </c>
      <c r="AI213" s="142">
        <v>0</v>
      </c>
      <c r="AJ213" s="142">
        <v>0</v>
      </c>
      <c r="AK213" s="142">
        <v>400000000</v>
      </c>
      <c r="AL213" s="142">
        <f t="shared" si="29"/>
        <v>400000000</v>
      </c>
      <c r="AM213" s="142">
        <v>0</v>
      </c>
      <c r="AN213" s="142">
        <v>0</v>
      </c>
      <c r="AO213" s="142">
        <v>0</v>
      </c>
      <c r="AP213" s="142">
        <v>0</v>
      </c>
      <c r="AQ213" s="142">
        <v>0</v>
      </c>
      <c r="AR213" s="142">
        <v>0</v>
      </c>
      <c r="AS213" s="142">
        <f t="shared" si="25"/>
        <v>0</v>
      </c>
      <c r="AT213" s="142">
        <v>0</v>
      </c>
      <c r="AU213" s="142">
        <v>0</v>
      </c>
      <c r="AV213" s="142">
        <v>0</v>
      </c>
      <c r="AW213" s="142">
        <v>0</v>
      </c>
      <c r="AX213" s="142">
        <v>0</v>
      </c>
      <c r="AY213" s="142">
        <v>0</v>
      </c>
      <c r="AZ213" s="142">
        <f t="shared" si="26"/>
        <v>0</v>
      </c>
      <c r="BA213" s="142">
        <f t="shared" si="30"/>
        <v>400000000</v>
      </c>
      <c r="BB213" s="172"/>
    </row>
    <row r="214" spans="1:54" s="143" customFormat="1" ht="52.5" thickTop="1" thickBot="1" x14ac:dyDescent="0.25">
      <c r="A214" s="134"/>
      <c r="B214" s="135" t="s">
        <v>55</v>
      </c>
      <c r="C214" s="135" t="s">
        <v>1290</v>
      </c>
      <c r="D214" s="135" t="s">
        <v>147</v>
      </c>
      <c r="E214" s="135" t="s">
        <v>679</v>
      </c>
      <c r="F214" s="135" t="s">
        <v>1181</v>
      </c>
      <c r="G214" s="135" t="s">
        <v>1180</v>
      </c>
      <c r="H214" s="135" t="s">
        <v>7</v>
      </c>
      <c r="I214" s="136">
        <v>200</v>
      </c>
      <c r="J214" s="136">
        <v>150</v>
      </c>
      <c r="K214" s="135" t="s">
        <v>821</v>
      </c>
      <c r="L214" s="135" t="s">
        <v>265</v>
      </c>
      <c r="M214" s="135" t="s">
        <v>7</v>
      </c>
      <c r="N214" s="135" t="s">
        <v>369</v>
      </c>
      <c r="O214" s="136">
        <v>150</v>
      </c>
      <c r="P214" s="136">
        <v>211</v>
      </c>
      <c r="Q214" s="134" t="s">
        <v>139</v>
      </c>
      <c r="R214" s="134" t="s">
        <v>1284</v>
      </c>
      <c r="S214" s="136" t="s">
        <v>36</v>
      </c>
      <c r="T214" s="136">
        <v>0</v>
      </c>
      <c r="U214" s="136">
        <v>100</v>
      </c>
      <c r="V214" s="136">
        <v>50</v>
      </c>
      <c r="W214" s="136">
        <v>0</v>
      </c>
      <c r="X214" s="151">
        <f t="shared" si="31"/>
        <v>150</v>
      </c>
      <c r="Y214" s="142">
        <v>0</v>
      </c>
      <c r="Z214" s="142">
        <v>0</v>
      </c>
      <c r="AA214" s="142">
        <v>0</v>
      </c>
      <c r="AB214" s="142">
        <v>0</v>
      </c>
      <c r="AC214" s="142">
        <v>0</v>
      </c>
      <c r="AD214" s="142">
        <v>0</v>
      </c>
      <c r="AE214" s="142">
        <f t="shared" si="28"/>
        <v>0</v>
      </c>
      <c r="AF214" s="142">
        <v>0</v>
      </c>
      <c r="AG214" s="142">
        <v>0</v>
      </c>
      <c r="AH214" s="142">
        <v>0</v>
      </c>
      <c r="AI214" s="142">
        <v>600000000</v>
      </c>
      <c r="AJ214" s="142">
        <v>0</v>
      </c>
      <c r="AK214" s="142">
        <v>0</v>
      </c>
      <c r="AL214" s="142">
        <f t="shared" si="29"/>
        <v>600000000</v>
      </c>
      <c r="AM214" s="142">
        <v>0</v>
      </c>
      <c r="AN214" s="142">
        <v>0</v>
      </c>
      <c r="AO214" s="142">
        <v>0</v>
      </c>
      <c r="AP214" s="142">
        <v>1000000000</v>
      </c>
      <c r="AQ214" s="142">
        <v>0</v>
      </c>
      <c r="AR214" s="142">
        <v>4000000000</v>
      </c>
      <c r="AS214" s="142">
        <f t="shared" si="25"/>
        <v>5000000000</v>
      </c>
      <c r="AT214" s="142">
        <v>0</v>
      </c>
      <c r="AU214" s="142">
        <v>0</v>
      </c>
      <c r="AV214" s="142">
        <v>0</v>
      </c>
      <c r="AW214" s="142">
        <v>0</v>
      </c>
      <c r="AX214" s="142">
        <v>0</v>
      </c>
      <c r="AY214" s="142">
        <v>0</v>
      </c>
      <c r="AZ214" s="142">
        <f t="shared" si="26"/>
        <v>0</v>
      </c>
      <c r="BA214" s="142">
        <f t="shared" si="30"/>
        <v>5600000000</v>
      </c>
      <c r="BB214" s="172"/>
    </row>
    <row r="215" spans="1:54" s="143" customFormat="1" ht="52.5" thickTop="1" thickBot="1" x14ac:dyDescent="0.25">
      <c r="A215" s="134"/>
      <c r="B215" s="135" t="s">
        <v>55</v>
      </c>
      <c r="C215" s="135" t="s">
        <v>1290</v>
      </c>
      <c r="D215" s="135" t="s">
        <v>147</v>
      </c>
      <c r="E215" s="135" t="s">
        <v>679</v>
      </c>
      <c r="F215" s="135" t="s">
        <v>1181</v>
      </c>
      <c r="G215" s="135" t="s">
        <v>1182</v>
      </c>
      <c r="H215" s="135" t="s">
        <v>7</v>
      </c>
      <c r="I215" s="136">
        <v>200</v>
      </c>
      <c r="J215" s="136">
        <v>150</v>
      </c>
      <c r="K215" s="135" t="s">
        <v>821</v>
      </c>
      <c r="L215" s="135" t="s">
        <v>266</v>
      </c>
      <c r="M215" s="135" t="s">
        <v>7</v>
      </c>
      <c r="N215" s="135" t="s">
        <v>370</v>
      </c>
      <c r="O215" s="136">
        <v>150</v>
      </c>
      <c r="P215" s="136">
        <v>212</v>
      </c>
      <c r="Q215" s="134" t="s">
        <v>139</v>
      </c>
      <c r="R215" s="134" t="s">
        <v>1284</v>
      </c>
      <c r="S215" s="136" t="s">
        <v>36</v>
      </c>
      <c r="T215" s="136">
        <v>0</v>
      </c>
      <c r="U215" s="136">
        <v>0</v>
      </c>
      <c r="V215" s="136">
        <v>100</v>
      </c>
      <c r="W215" s="136">
        <v>50</v>
      </c>
      <c r="X215" s="151">
        <f t="shared" si="31"/>
        <v>150</v>
      </c>
      <c r="Y215" s="142">
        <v>0</v>
      </c>
      <c r="Z215" s="142">
        <v>0</v>
      </c>
      <c r="AA215" s="142">
        <v>0</v>
      </c>
      <c r="AB215" s="142">
        <v>0</v>
      </c>
      <c r="AC215" s="142">
        <v>0</v>
      </c>
      <c r="AD215" s="142">
        <v>0</v>
      </c>
      <c r="AE215" s="142">
        <f t="shared" si="28"/>
        <v>0</v>
      </c>
      <c r="AF215" s="142">
        <v>0</v>
      </c>
      <c r="AG215" s="142">
        <v>0</v>
      </c>
      <c r="AH215" s="142">
        <v>0</v>
      </c>
      <c r="AI215" s="142">
        <v>0</v>
      </c>
      <c r="AJ215" s="142">
        <v>0</v>
      </c>
      <c r="AK215" s="142">
        <v>0</v>
      </c>
      <c r="AL215" s="142">
        <f t="shared" si="29"/>
        <v>0</v>
      </c>
      <c r="AM215" s="142">
        <v>0</v>
      </c>
      <c r="AN215" s="142">
        <v>0</v>
      </c>
      <c r="AO215" s="142">
        <v>0</v>
      </c>
      <c r="AP215" s="142">
        <v>0</v>
      </c>
      <c r="AQ215" s="142">
        <v>0</v>
      </c>
      <c r="AR215" s="142">
        <v>0</v>
      </c>
      <c r="AS215" s="142">
        <f t="shared" si="25"/>
        <v>0</v>
      </c>
      <c r="AT215" s="142">
        <v>0</v>
      </c>
      <c r="AU215" s="142">
        <v>0</v>
      </c>
      <c r="AV215" s="142">
        <v>0</v>
      </c>
      <c r="AW215" s="142">
        <v>0</v>
      </c>
      <c r="AX215" s="142">
        <v>0</v>
      </c>
      <c r="AY215" s="142">
        <v>0</v>
      </c>
      <c r="AZ215" s="142">
        <f t="shared" si="26"/>
        <v>0</v>
      </c>
      <c r="BA215" s="142">
        <f t="shared" si="30"/>
        <v>0</v>
      </c>
      <c r="BB215" s="172"/>
    </row>
    <row r="216" spans="1:54" s="143" customFormat="1" ht="52.5" thickTop="1" thickBot="1" x14ac:dyDescent="0.25">
      <c r="A216" s="134"/>
      <c r="B216" s="135" t="s">
        <v>55</v>
      </c>
      <c r="C216" s="135" t="s">
        <v>1290</v>
      </c>
      <c r="D216" s="135" t="s">
        <v>147</v>
      </c>
      <c r="E216" s="135" t="s">
        <v>679</v>
      </c>
      <c r="F216" s="135" t="s">
        <v>1261</v>
      </c>
      <c r="G216" s="135" t="s">
        <v>1262</v>
      </c>
      <c r="H216" s="135" t="s">
        <v>7</v>
      </c>
      <c r="I216" s="136">
        <v>0</v>
      </c>
      <c r="J216" s="136">
        <v>150</v>
      </c>
      <c r="K216" s="135" t="s">
        <v>821</v>
      </c>
      <c r="L216" s="135" t="s">
        <v>267</v>
      </c>
      <c r="M216" s="135" t="s">
        <v>1176</v>
      </c>
      <c r="N216" s="135" t="s">
        <v>682</v>
      </c>
      <c r="O216" s="136">
        <v>150</v>
      </c>
      <c r="P216" s="136">
        <v>213</v>
      </c>
      <c r="Q216" s="134" t="s">
        <v>139</v>
      </c>
      <c r="R216" s="134" t="s">
        <v>1284</v>
      </c>
      <c r="S216" s="136" t="s">
        <v>36</v>
      </c>
      <c r="T216" s="136">
        <v>0</v>
      </c>
      <c r="U216" s="136">
        <v>0</v>
      </c>
      <c r="V216" s="136">
        <v>100</v>
      </c>
      <c r="W216" s="136">
        <v>50</v>
      </c>
      <c r="X216" s="151">
        <f t="shared" si="31"/>
        <v>150</v>
      </c>
      <c r="Y216" s="142">
        <v>0</v>
      </c>
      <c r="Z216" s="142">
        <v>0</v>
      </c>
      <c r="AA216" s="142">
        <v>0</v>
      </c>
      <c r="AB216" s="142">
        <v>0</v>
      </c>
      <c r="AC216" s="142">
        <v>0</v>
      </c>
      <c r="AD216" s="142">
        <v>0</v>
      </c>
      <c r="AE216" s="142">
        <f t="shared" si="28"/>
        <v>0</v>
      </c>
      <c r="AF216" s="142">
        <v>0</v>
      </c>
      <c r="AG216" s="142">
        <v>0</v>
      </c>
      <c r="AH216" s="142">
        <v>0</v>
      </c>
      <c r="AI216" s="142">
        <v>0</v>
      </c>
      <c r="AJ216" s="142">
        <v>0</v>
      </c>
      <c r="AK216" s="142">
        <v>0</v>
      </c>
      <c r="AL216" s="142">
        <f t="shared" si="29"/>
        <v>0</v>
      </c>
      <c r="AM216" s="142">
        <v>0</v>
      </c>
      <c r="AN216" s="142">
        <v>0</v>
      </c>
      <c r="AO216" s="142">
        <v>0</v>
      </c>
      <c r="AP216" s="142">
        <v>0</v>
      </c>
      <c r="AQ216" s="142">
        <v>0</v>
      </c>
      <c r="AR216" s="142">
        <v>0</v>
      </c>
      <c r="AS216" s="142">
        <f t="shared" si="25"/>
        <v>0</v>
      </c>
      <c r="AT216" s="142">
        <v>0</v>
      </c>
      <c r="AU216" s="142">
        <v>0</v>
      </c>
      <c r="AV216" s="142">
        <v>0</v>
      </c>
      <c r="AW216" s="142">
        <v>0</v>
      </c>
      <c r="AX216" s="142">
        <v>0</v>
      </c>
      <c r="AY216" s="142">
        <v>0</v>
      </c>
      <c r="AZ216" s="142">
        <f t="shared" si="26"/>
        <v>0</v>
      </c>
      <c r="BA216" s="142">
        <f t="shared" si="30"/>
        <v>0</v>
      </c>
      <c r="BB216" s="172"/>
    </row>
    <row r="217" spans="1:54" s="143" customFormat="1" ht="78" thickTop="1" thickBot="1" x14ac:dyDescent="0.25">
      <c r="A217" s="134"/>
      <c r="B217" s="135" t="s">
        <v>55</v>
      </c>
      <c r="C217" s="135" t="s">
        <v>1290</v>
      </c>
      <c r="D217" s="135" t="s">
        <v>147</v>
      </c>
      <c r="E217" s="135" t="s">
        <v>679</v>
      </c>
      <c r="F217" s="135" t="s">
        <v>680</v>
      </c>
      <c r="G217" s="135" t="s">
        <v>1183</v>
      </c>
      <c r="H217" s="135" t="s">
        <v>7</v>
      </c>
      <c r="I217" s="136">
        <v>0</v>
      </c>
      <c r="J217" s="136">
        <v>1</v>
      </c>
      <c r="K217" s="135" t="s">
        <v>821</v>
      </c>
      <c r="L217" s="135" t="s">
        <v>681</v>
      </c>
      <c r="M217" s="135" t="s">
        <v>137</v>
      </c>
      <c r="N217" s="135" t="s">
        <v>683</v>
      </c>
      <c r="O217" s="136">
        <v>2</v>
      </c>
      <c r="P217" s="136">
        <v>214</v>
      </c>
      <c r="Q217" s="134" t="s">
        <v>139</v>
      </c>
      <c r="R217" s="134" t="s">
        <v>1284</v>
      </c>
      <c r="S217" s="136" t="s">
        <v>35</v>
      </c>
      <c r="T217" s="136">
        <v>2</v>
      </c>
      <c r="U217" s="136">
        <v>0</v>
      </c>
      <c r="V217" s="136">
        <v>0</v>
      </c>
      <c r="W217" s="136">
        <v>0</v>
      </c>
      <c r="X217" s="151">
        <f t="shared" si="31"/>
        <v>2</v>
      </c>
      <c r="Y217" s="174">
        <f>+'POAI 2020'!AC120</f>
        <v>86000000</v>
      </c>
      <c r="Z217" s="142">
        <v>0</v>
      </c>
      <c r="AA217" s="142">
        <v>0</v>
      </c>
      <c r="AB217" s="142">
        <v>200000000</v>
      </c>
      <c r="AC217" s="142">
        <v>0</v>
      </c>
      <c r="AD217" s="142">
        <v>0</v>
      </c>
      <c r="AE217" s="142">
        <f t="shared" si="28"/>
        <v>286000000</v>
      </c>
      <c r="AF217" s="142">
        <v>0</v>
      </c>
      <c r="AG217" s="142">
        <v>0</v>
      </c>
      <c r="AH217" s="142">
        <v>0</v>
      </c>
      <c r="AI217" s="142">
        <v>0</v>
      </c>
      <c r="AJ217" s="142">
        <v>0</v>
      </c>
      <c r="AK217" s="142">
        <v>0</v>
      </c>
      <c r="AL217" s="142">
        <f t="shared" si="29"/>
        <v>0</v>
      </c>
      <c r="AM217" s="142">
        <v>0</v>
      </c>
      <c r="AN217" s="142">
        <v>0</v>
      </c>
      <c r="AO217" s="142">
        <v>0</v>
      </c>
      <c r="AP217" s="142">
        <v>0</v>
      </c>
      <c r="AQ217" s="142">
        <v>0</v>
      </c>
      <c r="AR217" s="142">
        <v>0</v>
      </c>
      <c r="AS217" s="142">
        <f t="shared" si="25"/>
        <v>0</v>
      </c>
      <c r="AT217" s="142">
        <v>0</v>
      </c>
      <c r="AU217" s="142">
        <v>0</v>
      </c>
      <c r="AV217" s="142">
        <v>0</v>
      </c>
      <c r="AW217" s="142">
        <v>0</v>
      </c>
      <c r="AX217" s="142">
        <v>0</v>
      </c>
      <c r="AY217" s="142">
        <v>0</v>
      </c>
      <c r="AZ217" s="142">
        <f t="shared" si="26"/>
        <v>0</v>
      </c>
      <c r="BA217" s="142">
        <f t="shared" si="30"/>
        <v>286000000</v>
      </c>
      <c r="BB217" s="172"/>
    </row>
    <row r="218" spans="1:54" s="143" customFormat="1" ht="103.5" thickTop="1" thickBot="1" x14ac:dyDescent="0.25">
      <c r="A218" s="134"/>
      <c r="B218" s="135" t="s">
        <v>57</v>
      </c>
      <c r="C218" s="135" t="s">
        <v>386</v>
      </c>
      <c r="D218" s="135" t="s">
        <v>387</v>
      </c>
      <c r="E218" s="135" t="s">
        <v>684</v>
      </c>
      <c r="F218" s="135" t="s">
        <v>685</v>
      </c>
      <c r="G218" s="135" t="s">
        <v>407</v>
      </c>
      <c r="H218" s="135" t="s">
        <v>7</v>
      </c>
      <c r="I218" s="136">
        <v>0</v>
      </c>
      <c r="J218" s="136">
        <v>1</v>
      </c>
      <c r="K218" s="135" t="s">
        <v>822</v>
      </c>
      <c r="L218" s="135" t="s">
        <v>395</v>
      </c>
      <c r="M218" s="135" t="s">
        <v>7</v>
      </c>
      <c r="N218" s="135" t="s">
        <v>407</v>
      </c>
      <c r="O218" s="136">
        <v>1</v>
      </c>
      <c r="P218" s="136">
        <v>215</v>
      </c>
      <c r="Q218" s="134" t="s">
        <v>384</v>
      </c>
      <c r="R218" s="134" t="s">
        <v>1284</v>
      </c>
      <c r="S218" s="136" t="s">
        <v>35</v>
      </c>
      <c r="T218" s="136">
        <v>1</v>
      </c>
      <c r="U218" s="136">
        <v>1</v>
      </c>
      <c r="V218" s="136">
        <v>1</v>
      </c>
      <c r="W218" s="136">
        <v>1</v>
      </c>
      <c r="X218" s="151">
        <v>1</v>
      </c>
      <c r="Y218" s="142">
        <v>0</v>
      </c>
      <c r="Z218" s="142">
        <f>+'POAI 2020'!B127/2</f>
        <v>15000000</v>
      </c>
      <c r="AA218" s="142">
        <f>+'POAI 2020'!J125+'POAI 2020'!AN125</f>
        <v>73889491</v>
      </c>
      <c r="AB218" s="142">
        <v>0</v>
      </c>
      <c r="AC218" s="142">
        <v>0</v>
      </c>
      <c r="AD218" s="142">
        <v>0</v>
      </c>
      <c r="AE218" s="142">
        <f t="shared" si="28"/>
        <v>88889491</v>
      </c>
      <c r="AF218" s="142">
        <v>0</v>
      </c>
      <c r="AG218" s="142">
        <v>30000000</v>
      </c>
      <c r="AH218" s="142">
        <v>0</v>
      </c>
      <c r="AI218" s="142">
        <v>0</v>
      </c>
      <c r="AJ218" s="142">
        <v>0</v>
      </c>
      <c r="AK218" s="142">
        <v>0</v>
      </c>
      <c r="AL218" s="142">
        <f t="shared" si="29"/>
        <v>30000000</v>
      </c>
      <c r="AM218" s="142">
        <v>0</v>
      </c>
      <c r="AN218" s="142">
        <v>0</v>
      </c>
      <c r="AO218" s="142">
        <v>0</v>
      </c>
      <c r="AP218" s="142">
        <v>0</v>
      </c>
      <c r="AQ218" s="142">
        <v>0</v>
      </c>
      <c r="AR218" s="142">
        <v>0</v>
      </c>
      <c r="AS218" s="142">
        <f t="shared" si="25"/>
        <v>0</v>
      </c>
      <c r="AT218" s="142">
        <v>0</v>
      </c>
      <c r="AU218" s="142">
        <v>0</v>
      </c>
      <c r="AV218" s="142">
        <v>0</v>
      </c>
      <c r="AW218" s="142">
        <v>0</v>
      </c>
      <c r="AX218" s="142">
        <v>30000000</v>
      </c>
      <c r="AY218" s="142">
        <v>0</v>
      </c>
      <c r="AZ218" s="142">
        <f t="shared" si="26"/>
        <v>30000000</v>
      </c>
      <c r="BA218" s="142">
        <f t="shared" si="30"/>
        <v>148889491</v>
      </c>
      <c r="BB218" s="172"/>
    </row>
    <row r="219" spans="1:54" s="143" customFormat="1" ht="103.5" thickTop="1" thickBot="1" x14ac:dyDescent="0.25">
      <c r="A219" s="134"/>
      <c r="B219" s="135" t="s">
        <v>57</v>
      </c>
      <c r="C219" s="135" t="s">
        <v>386</v>
      </c>
      <c r="D219" s="135" t="s">
        <v>387</v>
      </c>
      <c r="E219" s="135" t="s">
        <v>684</v>
      </c>
      <c r="F219" s="135" t="s">
        <v>1263</v>
      </c>
      <c r="G219" s="135" t="s">
        <v>408</v>
      </c>
      <c r="H219" s="135" t="s">
        <v>7</v>
      </c>
      <c r="I219" s="136">
        <v>0</v>
      </c>
      <c r="J219" s="136">
        <v>1</v>
      </c>
      <c r="K219" s="135" t="s">
        <v>822</v>
      </c>
      <c r="L219" s="135" t="s">
        <v>396</v>
      </c>
      <c r="M219" s="135" t="s">
        <v>7</v>
      </c>
      <c r="N219" s="135" t="s">
        <v>408</v>
      </c>
      <c r="O219" s="136">
        <v>1</v>
      </c>
      <c r="P219" s="136">
        <v>216</v>
      </c>
      <c r="Q219" s="134" t="s">
        <v>384</v>
      </c>
      <c r="R219" s="134" t="s">
        <v>1285</v>
      </c>
      <c r="S219" s="136" t="s">
        <v>36</v>
      </c>
      <c r="T219" s="136">
        <v>0</v>
      </c>
      <c r="U219" s="136">
        <v>0</v>
      </c>
      <c r="V219" s="136">
        <v>0</v>
      </c>
      <c r="W219" s="136">
        <v>0</v>
      </c>
      <c r="X219" s="151">
        <v>1</v>
      </c>
      <c r="Y219" s="142">
        <v>0</v>
      </c>
      <c r="Z219" s="142">
        <f>+'POAI 2020'!B126</f>
        <v>30000000</v>
      </c>
      <c r="AA219" s="142">
        <v>0</v>
      </c>
      <c r="AB219" s="142">
        <v>0</v>
      </c>
      <c r="AC219" s="142">
        <v>0</v>
      </c>
      <c r="AD219" s="142">
        <v>0</v>
      </c>
      <c r="AE219" s="142">
        <f t="shared" si="28"/>
        <v>30000000</v>
      </c>
      <c r="AF219" s="142">
        <v>0</v>
      </c>
      <c r="AG219" s="142">
        <v>0</v>
      </c>
      <c r="AH219" s="142">
        <v>0</v>
      </c>
      <c r="AI219" s="142">
        <v>0</v>
      </c>
      <c r="AJ219" s="142">
        <v>0</v>
      </c>
      <c r="AK219" s="142">
        <v>0</v>
      </c>
      <c r="AL219" s="142">
        <f t="shared" si="29"/>
        <v>0</v>
      </c>
      <c r="AM219" s="142">
        <v>0</v>
      </c>
      <c r="AN219" s="142">
        <v>0</v>
      </c>
      <c r="AO219" s="142">
        <v>0</v>
      </c>
      <c r="AP219" s="142">
        <v>0</v>
      </c>
      <c r="AQ219" s="142">
        <v>0</v>
      </c>
      <c r="AR219" s="142">
        <v>0</v>
      </c>
      <c r="AS219" s="142">
        <f t="shared" si="25"/>
        <v>0</v>
      </c>
      <c r="AT219" s="142">
        <v>0</v>
      </c>
      <c r="AU219" s="142">
        <v>0</v>
      </c>
      <c r="AV219" s="142">
        <v>0</v>
      </c>
      <c r="AW219" s="142">
        <v>0</v>
      </c>
      <c r="AX219" s="142">
        <v>0</v>
      </c>
      <c r="AY219" s="142">
        <v>0</v>
      </c>
      <c r="AZ219" s="142">
        <f t="shared" si="26"/>
        <v>0</v>
      </c>
      <c r="BA219" s="142">
        <f t="shared" si="30"/>
        <v>30000000</v>
      </c>
      <c r="BB219" s="172"/>
    </row>
    <row r="220" spans="1:54" s="143" customFormat="1" ht="103.5" thickTop="1" thickBot="1" x14ac:dyDescent="0.25">
      <c r="A220" s="134"/>
      <c r="B220" s="135" t="s">
        <v>57</v>
      </c>
      <c r="C220" s="135" t="s">
        <v>386</v>
      </c>
      <c r="D220" s="135" t="s">
        <v>387</v>
      </c>
      <c r="E220" s="135" t="s">
        <v>684</v>
      </c>
      <c r="F220" s="135" t="s">
        <v>685</v>
      </c>
      <c r="G220" s="135" t="s">
        <v>409</v>
      </c>
      <c r="H220" s="135" t="s">
        <v>7</v>
      </c>
      <c r="I220" s="136">
        <v>0</v>
      </c>
      <c r="J220" s="136">
        <v>1</v>
      </c>
      <c r="K220" s="135" t="s">
        <v>822</v>
      </c>
      <c r="L220" s="135" t="s">
        <v>397</v>
      </c>
      <c r="M220" s="135" t="s">
        <v>7</v>
      </c>
      <c r="N220" s="135" t="s">
        <v>409</v>
      </c>
      <c r="O220" s="136">
        <v>3</v>
      </c>
      <c r="P220" s="136">
        <v>217</v>
      </c>
      <c r="Q220" s="134" t="s">
        <v>384</v>
      </c>
      <c r="R220" s="134" t="s">
        <v>1284</v>
      </c>
      <c r="S220" s="136" t="s">
        <v>35</v>
      </c>
      <c r="T220" s="136">
        <v>3</v>
      </c>
      <c r="U220" s="136">
        <v>3</v>
      </c>
      <c r="V220" s="136">
        <v>3</v>
      </c>
      <c r="W220" s="136">
        <v>3</v>
      </c>
      <c r="X220" s="151">
        <v>3</v>
      </c>
      <c r="Y220" s="142">
        <v>0</v>
      </c>
      <c r="Z220" s="142">
        <f>+'POAI 2020'!B127/2</f>
        <v>15000000</v>
      </c>
      <c r="AA220" s="142">
        <v>0</v>
      </c>
      <c r="AB220" s="142">
        <v>0</v>
      </c>
      <c r="AC220" s="142">
        <v>0</v>
      </c>
      <c r="AD220" s="142">
        <v>0</v>
      </c>
      <c r="AE220" s="142">
        <f t="shared" si="28"/>
        <v>15000000</v>
      </c>
      <c r="AF220" s="142">
        <v>0</v>
      </c>
      <c r="AG220" s="142">
        <v>0</v>
      </c>
      <c r="AH220" s="142">
        <v>0</v>
      </c>
      <c r="AI220" s="142">
        <v>0</v>
      </c>
      <c r="AJ220" s="142">
        <v>0</v>
      </c>
      <c r="AK220" s="142">
        <v>0</v>
      </c>
      <c r="AL220" s="142">
        <f t="shared" si="29"/>
        <v>0</v>
      </c>
      <c r="AM220" s="142">
        <v>0</v>
      </c>
      <c r="AN220" s="142">
        <v>0</v>
      </c>
      <c r="AO220" s="142">
        <v>0</v>
      </c>
      <c r="AP220" s="142">
        <v>0</v>
      </c>
      <c r="AQ220" s="142">
        <v>0</v>
      </c>
      <c r="AR220" s="142">
        <v>0</v>
      </c>
      <c r="AS220" s="142">
        <f t="shared" si="25"/>
        <v>0</v>
      </c>
      <c r="AT220" s="142">
        <v>0</v>
      </c>
      <c r="AU220" s="142">
        <v>0</v>
      </c>
      <c r="AV220" s="142">
        <v>0</v>
      </c>
      <c r="AW220" s="142">
        <v>0</v>
      </c>
      <c r="AX220" s="142">
        <v>0</v>
      </c>
      <c r="AY220" s="142">
        <v>0</v>
      </c>
      <c r="AZ220" s="142">
        <f t="shared" si="26"/>
        <v>0</v>
      </c>
      <c r="BA220" s="142">
        <f t="shared" si="30"/>
        <v>15000000</v>
      </c>
      <c r="BB220" s="172"/>
    </row>
    <row r="221" spans="1:54" s="143" customFormat="1" ht="103.5" thickTop="1" thickBot="1" x14ac:dyDescent="0.25">
      <c r="A221" s="134"/>
      <c r="B221" s="135" t="s">
        <v>57</v>
      </c>
      <c r="C221" s="135" t="s">
        <v>386</v>
      </c>
      <c r="D221" s="135" t="s">
        <v>387</v>
      </c>
      <c r="E221" s="135" t="s">
        <v>684</v>
      </c>
      <c r="F221" s="135" t="s">
        <v>1263</v>
      </c>
      <c r="G221" s="135" t="s">
        <v>407</v>
      </c>
      <c r="H221" s="135" t="s">
        <v>7</v>
      </c>
      <c r="I221" s="136">
        <v>0</v>
      </c>
      <c r="J221" s="136">
        <v>1</v>
      </c>
      <c r="K221" s="135" t="s">
        <v>823</v>
      </c>
      <c r="L221" s="135" t="s">
        <v>398</v>
      </c>
      <c r="M221" s="135" t="s">
        <v>7</v>
      </c>
      <c r="N221" s="135" t="s">
        <v>410</v>
      </c>
      <c r="O221" s="136">
        <v>1</v>
      </c>
      <c r="P221" s="136">
        <v>218</v>
      </c>
      <c r="Q221" s="134" t="s">
        <v>384</v>
      </c>
      <c r="R221" s="134" t="s">
        <v>1284</v>
      </c>
      <c r="S221" s="136" t="s">
        <v>35</v>
      </c>
      <c r="T221" s="136">
        <v>1</v>
      </c>
      <c r="U221" s="136">
        <v>1</v>
      </c>
      <c r="V221" s="136">
        <v>1</v>
      </c>
      <c r="W221" s="136">
        <v>1</v>
      </c>
      <c r="X221" s="151">
        <v>1</v>
      </c>
      <c r="Y221" s="142">
        <v>0</v>
      </c>
      <c r="Z221" s="142">
        <v>0</v>
      </c>
      <c r="AA221" s="142">
        <v>0</v>
      </c>
      <c r="AB221" s="142">
        <v>0</v>
      </c>
      <c r="AC221" s="142">
        <v>0</v>
      </c>
      <c r="AD221" s="142">
        <v>0</v>
      </c>
      <c r="AE221" s="142">
        <f t="shared" si="28"/>
        <v>0</v>
      </c>
      <c r="AF221" s="142">
        <v>0</v>
      </c>
      <c r="AG221" s="142">
        <v>0</v>
      </c>
      <c r="AH221" s="142">
        <v>0</v>
      </c>
      <c r="AI221" s="142">
        <v>0</v>
      </c>
      <c r="AJ221" s="142">
        <v>40000000</v>
      </c>
      <c r="AK221" s="142">
        <v>0</v>
      </c>
      <c r="AL221" s="142">
        <f t="shared" si="29"/>
        <v>40000000</v>
      </c>
      <c r="AM221" s="142">
        <v>0</v>
      </c>
      <c r="AN221" s="142">
        <v>0</v>
      </c>
      <c r="AO221" s="142">
        <v>0</v>
      </c>
      <c r="AP221" s="142">
        <v>0</v>
      </c>
      <c r="AQ221" s="142">
        <v>40000000</v>
      </c>
      <c r="AR221" s="142">
        <v>0</v>
      </c>
      <c r="AS221" s="142">
        <f t="shared" si="25"/>
        <v>40000000</v>
      </c>
      <c r="AT221" s="142">
        <v>0</v>
      </c>
      <c r="AU221" s="142">
        <v>0</v>
      </c>
      <c r="AV221" s="142">
        <v>0</v>
      </c>
      <c r="AW221" s="142">
        <v>0</v>
      </c>
      <c r="AX221" s="142">
        <v>40000000</v>
      </c>
      <c r="AY221" s="142">
        <v>0</v>
      </c>
      <c r="AZ221" s="142">
        <f t="shared" si="26"/>
        <v>40000000</v>
      </c>
      <c r="BA221" s="142">
        <f t="shared" si="30"/>
        <v>120000000</v>
      </c>
      <c r="BB221" s="172"/>
    </row>
    <row r="222" spans="1:54" s="143" customFormat="1" ht="52.5" thickTop="1" thickBot="1" x14ac:dyDescent="0.25">
      <c r="A222" s="134"/>
      <c r="B222" s="135" t="s">
        <v>57</v>
      </c>
      <c r="C222" s="135" t="s">
        <v>386</v>
      </c>
      <c r="D222" s="135" t="s">
        <v>388</v>
      </c>
      <c r="E222" s="135" t="s">
        <v>686</v>
      </c>
      <c r="F222" s="135" t="s">
        <v>687</v>
      </c>
      <c r="G222" s="135" t="s">
        <v>1184</v>
      </c>
      <c r="H222" s="135" t="s">
        <v>7</v>
      </c>
      <c r="I222" s="136">
        <v>39.652999999999999</v>
      </c>
      <c r="J222" s="136">
        <v>39.652999999999999</v>
      </c>
      <c r="K222" s="135" t="s">
        <v>807</v>
      </c>
      <c r="L222" s="135" t="s">
        <v>690</v>
      </c>
      <c r="M222" s="135" t="s">
        <v>7</v>
      </c>
      <c r="N222" s="135" t="s">
        <v>692</v>
      </c>
      <c r="O222" s="136">
        <v>1</v>
      </c>
      <c r="P222" s="136">
        <v>219</v>
      </c>
      <c r="Q222" s="134" t="s">
        <v>384</v>
      </c>
      <c r="R222" s="134" t="s">
        <v>1285</v>
      </c>
      <c r="S222" s="136" t="s">
        <v>35</v>
      </c>
      <c r="T222" s="136">
        <v>0</v>
      </c>
      <c r="U222" s="136">
        <v>1</v>
      </c>
      <c r="V222" s="136">
        <v>1</v>
      </c>
      <c r="W222" s="136">
        <v>1</v>
      </c>
      <c r="X222" s="151">
        <v>1</v>
      </c>
      <c r="Y222" s="142">
        <v>0</v>
      </c>
      <c r="Z222" s="142">
        <v>0</v>
      </c>
      <c r="AA222" s="142">
        <v>40000000</v>
      </c>
      <c r="AB222" s="142">
        <v>0</v>
      </c>
      <c r="AC222" s="142">
        <v>0</v>
      </c>
      <c r="AD222" s="142">
        <v>0</v>
      </c>
      <c r="AE222" s="142">
        <f t="shared" si="28"/>
        <v>40000000</v>
      </c>
      <c r="AF222" s="142">
        <v>0</v>
      </c>
      <c r="AG222" s="142">
        <v>0</v>
      </c>
      <c r="AH222" s="142">
        <v>40000000</v>
      </c>
      <c r="AI222" s="142">
        <v>0</v>
      </c>
      <c r="AJ222" s="142">
        <v>0</v>
      </c>
      <c r="AK222" s="142">
        <v>0</v>
      </c>
      <c r="AL222" s="142">
        <f t="shared" si="29"/>
        <v>40000000</v>
      </c>
      <c r="AM222" s="142">
        <v>0</v>
      </c>
      <c r="AN222" s="142">
        <v>0</v>
      </c>
      <c r="AO222" s="142">
        <v>40000000</v>
      </c>
      <c r="AP222" s="142">
        <v>0</v>
      </c>
      <c r="AQ222" s="142">
        <v>0</v>
      </c>
      <c r="AR222" s="142">
        <v>0</v>
      </c>
      <c r="AS222" s="142">
        <f t="shared" si="25"/>
        <v>40000000</v>
      </c>
      <c r="AT222" s="142">
        <v>0</v>
      </c>
      <c r="AU222" s="142">
        <v>0</v>
      </c>
      <c r="AV222" s="142">
        <v>40000000</v>
      </c>
      <c r="AW222" s="142">
        <v>0</v>
      </c>
      <c r="AX222" s="142">
        <v>0</v>
      </c>
      <c r="AY222" s="142">
        <v>0</v>
      </c>
      <c r="AZ222" s="142">
        <f t="shared" si="26"/>
        <v>40000000</v>
      </c>
      <c r="BA222" s="142">
        <f t="shared" si="30"/>
        <v>160000000</v>
      </c>
      <c r="BB222" s="172"/>
    </row>
    <row r="223" spans="1:54" s="143" customFormat="1" ht="52.5" thickTop="1" thickBot="1" x14ac:dyDescent="0.25">
      <c r="A223" s="134"/>
      <c r="B223" s="135" t="s">
        <v>57</v>
      </c>
      <c r="C223" s="135" t="s">
        <v>386</v>
      </c>
      <c r="D223" s="135" t="s">
        <v>388</v>
      </c>
      <c r="E223" s="135" t="s">
        <v>686</v>
      </c>
      <c r="F223" s="135" t="s">
        <v>687</v>
      </c>
      <c r="G223" s="135" t="s">
        <v>1184</v>
      </c>
      <c r="H223" s="135" t="s">
        <v>7</v>
      </c>
      <c r="I223" s="136">
        <v>39.652999999999999</v>
      </c>
      <c r="J223" s="136">
        <v>39.652999999999999</v>
      </c>
      <c r="K223" s="135" t="s">
        <v>807</v>
      </c>
      <c r="L223" s="135" t="s">
        <v>399</v>
      </c>
      <c r="M223" s="135" t="s">
        <v>7</v>
      </c>
      <c r="N223" s="135" t="s">
        <v>411</v>
      </c>
      <c r="O223" s="136">
        <v>4</v>
      </c>
      <c r="P223" s="136">
        <v>220</v>
      </c>
      <c r="Q223" s="134" t="s">
        <v>384</v>
      </c>
      <c r="R223" s="134" t="s">
        <v>1285</v>
      </c>
      <c r="S223" s="136" t="s">
        <v>35</v>
      </c>
      <c r="T223" s="136">
        <v>0</v>
      </c>
      <c r="U223" s="136">
        <v>1</v>
      </c>
      <c r="V223" s="136">
        <v>1</v>
      </c>
      <c r="W223" s="136">
        <v>1</v>
      </c>
      <c r="X223" s="151">
        <v>4</v>
      </c>
      <c r="Y223" s="142">
        <v>0</v>
      </c>
      <c r="Z223" s="142">
        <v>0</v>
      </c>
      <c r="AA223" s="142">
        <v>100000000</v>
      </c>
      <c r="AB223" s="142">
        <v>0</v>
      </c>
      <c r="AC223" s="142">
        <v>0</v>
      </c>
      <c r="AD223" s="142">
        <v>0</v>
      </c>
      <c r="AE223" s="142">
        <f t="shared" si="28"/>
        <v>100000000</v>
      </c>
      <c r="AF223" s="142">
        <v>0</v>
      </c>
      <c r="AG223" s="142">
        <v>0</v>
      </c>
      <c r="AH223" s="142">
        <v>100000000</v>
      </c>
      <c r="AI223" s="142">
        <v>0</v>
      </c>
      <c r="AJ223" s="142">
        <v>0</v>
      </c>
      <c r="AK223" s="142">
        <v>0</v>
      </c>
      <c r="AL223" s="142">
        <f t="shared" si="29"/>
        <v>100000000</v>
      </c>
      <c r="AM223" s="142">
        <v>0</v>
      </c>
      <c r="AN223" s="142">
        <v>0</v>
      </c>
      <c r="AO223" s="142">
        <v>100000000</v>
      </c>
      <c r="AP223" s="142">
        <v>0</v>
      </c>
      <c r="AQ223" s="142">
        <v>0</v>
      </c>
      <c r="AR223" s="142">
        <v>0</v>
      </c>
      <c r="AS223" s="142">
        <f t="shared" si="25"/>
        <v>100000000</v>
      </c>
      <c r="AT223" s="142">
        <v>0</v>
      </c>
      <c r="AU223" s="142">
        <v>0</v>
      </c>
      <c r="AV223" s="142">
        <v>100000000</v>
      </c>
      <c r="AW223" s="142">
        <v>0</v>
      </c>
      <c r="AX223" s="142">
        <v>0</v>
      </c>
      <c r="AY223" s="142">
        <v>0</v>
      </c>
      <c r="AZ223" s="142">
        <f t="shared" si="26"/>
        <v>100000000</v>
      </c>
      <c r="BA223" s="142">
        <f t="shared" si="30"/>
        <v>400000000</v>
      </c>
      <c r="BB223" s="172"/>
    </row>
    <row r="224" spans="1:54" s="143" customFormat="1" ht="52.5" thickTop="1" thickBot="1" x14ac:dyDescent="0.25">
      <c r="A224" s="134"/>
      <c r="B224" s="135" t="s">
        <v>57</v>
      </c>
      <c r="C224" s="135" t="s">
        <v>386</v>
      </c>
      <c r="D224" s="135" t="s">
        <v>388</v>
      </c>
      <c r="E224" s="135" t="s">
        <v>686</v>
      </c>
      <c r="F224" s="135" t="s">
        <v>687</v>
      </c>
      <c r="G224" s="135" t="s">
        <v>1184</v>
      </c>
      <c r="H224" s="135" t="s">
        <v>7</v>
      </c>
      <c r="I224" s="136">
        <v>39.652999999999999</v>
      </c>
      <c r="J224" s="136">
        <v>39.652999999999999</v>
      </c>
      <c r="K224" s="135" t="s">
        <v>807</v>
      </c>
      <c r="L224" s="135" t="s">
        <v>691</v>
      </c>
      <c r="M224" s="135" t="s">
        <v>7</v>
      </c>
      <c r="N224" s="135" t="s">
        <v>412</v>
      </c>
      <c r="O224" s="136">
        <v>1</v>
      </c>
      <c r="P224" s="136">
        <v>221</v>
      </c>
      <c r="Q224" s="134" t="s">
        <v>384</v>
      </c>
      <c r="R224" s="134" t="s">
        <v>1285</v>
      </c>
      <c r="S224" s="136" t="s">
        <v>35</v>
      </c>
      <c r="T224" s="136">
        <v>1</v>
      </c>
      <c r="U224" s="136">
        <v>1</v>
      </c>
      <c r="V224" s="136">
        <v>1</v>
      </c>
      <c r="W224" s="136">
        <v>1</v>
      </c>
      <c r="X224" s="151">
        <v>1</v>
      </c>
      <c r="Y224" s="174">
        <f>+'POAI 2020'!R134+'POAI 2020'!BE134+'POAI 2020'!R133</f>
        <v>72699268.230000004</v>
      </c>
      <c r="Z224" s="142">
        <v>0</v>
      </c>
      <c r="AA224" s="142">
        <v>557218140</v>
      </c>
      <c r="AB224" s="142">
        <v>0</v>
      </c>
      <c r="AC224" s="142">
        <v>0</v>
      </c>
      <c r="AD224" s="142">
        <v>0</v>
      </c>
      <c r="AE224" s="142">
        <f t="shared" si="28"/>
        <v>629917408.23000002</v>
      </c>
      <c r="AF224" s="142">
        <v>0</v>
      </c>
      <c r="AG224" s="142">
        <v>0</v>
      </c>
      <c r="AH224" s="142">
        <v>677000000</v>
      </c>
      <c r="AI224" s="142">
        <v>0</v>
      </c>
      <c r="AJ224" s="142">
        <v>0</v>
      </c>
      <c r="AK224" s="142">
        <v>0</v>
      </c>
      <c r="AL224" s="142">
        <f t="shared" si="29"/>
        <v>677000000</v>
      </c>
      <c r="AM224" s="142">
        <v>0</v>
      </c>
      <c r="AN224" s="142">
        <v>0</v>
      </c>
      <c r="AO224" s="142">
        <v>409000000</v>
      </c>
      <c r="AP224" s="142">
        <v>0</v>
      </c>
      <c r="AQ224" s="142">
        <v>0</v>
      </c>
      <c r="AR224" s="142">
        <v>0</v>
      </c>
      <c r="AS224" s="142">
        <f t="shared" si="25"/>
        <v>409000000</v>
      </c>
      <c r="AT224" s="142">
        <v>0</v>
      </c>
      <c r="AU224" s="142">
        <v>0</v>
      </c>
      <c r="AV224" s="142">
        <v>741000000</v>
      </c>
      <c r="AW224" s="142">
        <v>0</v>
      </c>
      <c r="AX224" s="142">
        <v>0</v>
      </c>
      <c r="AY224" s="142">
        <v>0</v>
      </c>
      <c r="AZ224" s="142">
        <f t="shared" si="26"/>
        <v>741000000</v>
      </c>
      <c r="BA224" s="142">
        <f t="shared" si="30"/>
        <v>2456917408.23</v>
      </c>
      <c r="BB224" s="172"/>
    </row>
    <row r="225" spans="1:54" s="143" customFormat="1" ht="52.5" thickTop="1" thickBot="1" x14ac:dyDescent="0.25">
      <c r="A225" s="134"/>
      <c r="B225" s="135" t="s">
        <v>57</v>
      </c>
      <c r="C225" s="135" t="s">
        <v>386</v>
      </c>
      <c r="D225" s="135" t="s">
        <v>388</v>
      </c>
      <c r="E225" s="135" t="s">
        <v>686</v>
      </c>
      <c r="F225" s="135" t="s">
        <v>687</v>
      </c>
      <c r="G225" s="135" t="s">
        <v>1184</v>
      </c>
      <c r="H225" s="135" t="s">
        <v>7</v>
      </c>
      <c r="I225" s="136">
        <v>39.652999999999999</v>
      </c>
      <c r="J225" s="136">
        <v>39.652999999999999</v>
      </c>
      <c r="K225" s="135" t="s">
        <v>807</v>
      </c>
      <c r="L225" s="135" t="s">
        <v>400</v>
      </c>
      <c r="M225" s="135" t="s">
        <v>7</v>
      </c>
      <c r="N225" s="135" t="s">
        <v>693</v>
      </c>
      <c r="O225" s="136">
        <v>15</v>
      </c>
      <c r="P225" s="136">
        <v>222</v>
      </c>
      <c r="Q225" s="134" t="s">
        <v>384</v>
      </c>
      <c r="R225" s="134" t="s">
        <v>1285</v>
      </c>
      <c r="S225" s="136" t="s">
        <v>36</v>
      </c>
      <c r="T225" s="136">
        <v>0</v>
      </c>
      <c r="U225" s="136">
        <v>0</v>
      </c>
      <c r="V225" s="136">
        <v>15</v>
      </c>
      <c r="W225" s="136">
        <v>0</v>
      </c>
      <c r="X225" s="151">
        <v>15</v>
      </c>
      <c r="Y225" s="142">
        <v>0</v>
      </c>
      <c r="Z225" s="142">
        <v>0</v>
      </c>
      <c r="AA225" s="142">
        <v>0</v>
      </c>
      <c r="AB225" s="142">
        <v>0</v>
      </c>
      <c r="AC225" s="142">
        <v>0</v>
      </c>
      <c r="AD225" s="142">
        <v>0</v>
      </c>
      <c r="AE225" s="142">
        <f t="shared" si="28"/>
        <v>0</v>
      </c>
      <c r="AF225" s="142">
        <v>0</v>
      </c>
      <c r="AG225" s="142">
        <v>0</v>
      </c>
      <c r="AH225" s="142">
        <v>0</v>
      </c>
      <c r="AI225" s="142">
        <v>0</v>
      </c>
      <c r="AJ225" s="142">
        <v>0</v>
      </c>
      <c r="AK225" s="142">
        <v>0</v>
      </c>
      <c r="AL225" s="142">
        <f t="shared" si="29"/>
        <v>0</v>
      </c>
      <c r="AM225" s="142">
        <v>0</v>
      </c>
      <c r="AN225" s="142">
        <v>0</v>
      </c>
      <c r="AO225" s="142">
        <v>300000000</v>
      </c>
      <c r="AP225" s="142">
        <v>0</v>
      </c>
      <c r="AQ225" s="142">
        <v>0</v>
      </c>
      <c r="AR225" s="142">
        <v>0</v>
      </c>
      <c r="AS225" s="142">
        <f t="shared" si="25"/>
        <v>300000000</v>
      </c>
      <c r="AT225" s="142">
        <v>0</v>
      </c>
      <c r="AU225" s="142">
        <v>0</v>
      </c>
      <c r="AV225" s="142">
        <v>0</v>
      </c>
      <c r="AW225" s="142">
        <v>0</v>
      </c>
      <c r="AX225" s="142">
        <v>0</v>
      </c>
      <c r="AY225" s="142">
        <v>0</v>
      </c>
      <c r="AZ225" s="142">
        <f t="shared" si="26"/>
        <v>0</v>
      </c>
      <c r="BA225" s="142">
        <f t="shared" si="30"/>
        <v>300000000</v>
      </c>
      <c r="BB225" s="172"/>
    </row>
    <row r="226" spans="1:54" s="143" customFormat="1" ht="52.5" thickTop="1" thickBot="1" x14ac:dyDescent="0.25">
      <c r="A226" s="134"/>
      <c r="B226" s="135" t="s">
        <v>57</v>
      </c>
      <c r="C226" s="135" t="s">
        <v>386</v>
      </c>
      <c r="D226" s="135" t="s">
        <v>388</v>
      </c>
      <c r="E226" s="135" t="s">
        <v>686</v>
      </c>
      <c r="F226" s="135" t="s">
        <v>689</v>
      </c>
      <c r="G226" s="135" t="s">
        <v>1186</v>
      </c>
      <c r="H226" s="135" t="s">
        <v>22</v>
      </c>
      <c r="I226" s="156">
        <v>1</v>
      </c>
      <c r="J226" s="156">
        <v>1</v>
      </c>
      <c r="K226" s="135" t="s">
        <v>391</v>
      </c>
      <c r="L226" s="135" t="s">
        <v>401</v>
      </c>
      <c r="M226" s="135" t="s">
        <v>7</v>
      </c>
      <c r="N226" s="135" t="s">
        <v>413</v>
      </c>
      <c r="O226" s="136">
        <v>1</v>
      </c>
      <c r="P226" s="136">
        <v>223</v>
      </c>
      <c r="Q226" s="134" t="s">
        <v>384</v>
      </c>
      <c r="R226" s="134" t="s">
        <v>1285</v>
      </c>
      <c r="S226" s="136" t="s">
        <v>35</v>
      </c>
      <c r="T226" s="136">
        <v>0</v>
      </c>
      <c r="U226" s="136">
        <v>1</v>
      </c>
      <c r="V226" s="136">
        <v>1</v>
      </c>
      <c r="W226" s="136">
        <v>1</v>
      </c>
      <c r="X226" s="151">
        <v>1</v>
      </c>
      <c r="Y226" s="142">
        <v>0</v>
      </c>
      <c r="Z226" s="142">
        <v>0</v>
      </c>
      <c r="AA226" s="142">
        <v>0</v>
      </c>
      <c r="AB226" s="142">
        <v>0</v>
      </c>
      <c r="AC226" s="142">
        <v>0</v>
      </c>
      <c r="AD226" s="142">
        <v>0</v>
      </c>
      <c r="AE226" s="142">
        <f t="shared" si="28"/>
        <v>0</v>
      </c>
      <c r="AF226" s="142">
        <v>0</v>
      </c>
      <c r="AG226" s="142">
        <v>0</v>
      </c>
      <c r="AH226" s="142">
        <v>0</v>
      </c>
      <c r="AI226" s="142">
        <v>0</v>
      </c>
      <c r="AJ226" s="142">
        <v>5000000</v>
      </c>
      <c r="AK226" s="142">
        <v>0</v>
      </c>
      <c r="AL226" s="142">
        <f t="shared" si="29"/>
        <v>5000000</v>
      </c>
      <c r="AM226" s="142">
        <v>0</v>
      </c>
      <c r="AN226" s="142">
        <v>0</v>
      </c>
      <c r="AO226" s="142">
        <v>0</v>
      </c>
      <c r="AP226" s="142">
        <v>0</v>
      </c>
      <c r="AQ226" s="142">
        <v>5000000</v>
      </c>
      <c r="AR226" s="142">
        <v>0</v>
      </c>
      <c r="AS226" s="142">
        <f t="shared" si="25"/>
        <v>5000000</v>
      </c>
      <c r="AT226" s="142">
        <v>0</v>
      </c>
      <c r="AU226" s="142">
        <v>0</v>
      </c>
      <c r="AV226" s="142">
        <v>0</v>
      </c>
      <c r="AW226" s="142">
        <v>0</v>
      </c>
      <c r="AX226" s="142">
        <v>5000000</v>
      </c>
      <c r="AY226" s="142">
        <v>0</v>
      </c>
      <c r="AZ226" s="142">
        <f t="shared" si="26"/>
        <v>5000000</v>
      </c>
      <c r="BA226" s="142">
        <f t="shared" si="30"/>
        <v>15000000</v>
      </c>
      <c r="BB226" s="172"/>
    </row>
    <row r="227" spans="1:54" s="143" customFormat="1" ht="52.5" thickTop="1" thickBot="1" x14ac:dyDescent="0.25">
      <c r="A227" s="134"/>
      <c r="B227" s="135" t="s">
        <v>57</v>
      </c>
      <c r="C227" s="135" t="s">
        <v>386</v>
      </c>
      <c r="D227" s="135" t="s">
        <v>388</v>
      </c>
      <c r="E227" s="135" t="s">
        <v>686</v>
      </c>
      <c r="F227" s="135" t="s">
        <v>688</v>
      </c>
      <c r="G227" s="135" t="s">
        <v>1185</v>
      </c>
      <c r="H227" s="135" t="s">
        <v>7</v>
      </c>
      <c r="I227" s="136">
        <v>9</v>
      </c>
      <c r="J227" s="136">
        <v>15</v>
      </c>
      <c r="K227" s="135" t="s">
        <v>391</v>
      </c>
      <c r="L227" s="135" t="s">
        <v>402</v>
      </c>
      <c r="M227" s="135" t="s">
        <v>7</v>
      </c>
      <c r="N227" s="135" t="s">
        <v>414</v>
      </c>
      <c r="O227" s="136">
        <v>1</v>
      </c>
      <c r="P227" s="136">
        <v>224</v>
      </c>
      <c r="Q227" s="134" t="s">
        <v>384</v>
      </c>
      <c r="R227" s="134" t="s">
        <v>1285</v>
      </c>
      <c r="S227" s="136" t="s">
        <v>35</v>
      </c>
      <c r="T227" s="136">
        <v>0</v>
      </c>
      <c r="U227" s="136">
        <v>0</v>
      </c>
      <c r="V227" s="136">
        <v>1</v>
      </c>
      <c r="W227" s="136">
        <v>1</v>
      </c>
      <c r="X227" s="151">
        <v>1</v>
      </c>
      <c r="Y227" s="142">
        <v>0</v>
      </c>
      <c r="Z227" s="142">
        <v>0</v>
      </c>
      <c r="AA227" s="142">
        <v>0</v>
      </c>
      <c r="AB227" s="142">
        <v>0</v>
      </c>
      <c r="AC227" s="142">
        <v>0</v>
      </c>
      <c r="AD227" s="142">
        <v>0</v>
      </c>
      <c r="AE227" s="142">
        <f t="shared" si="28"/>
        <v>0</v>
      </c>
      <c r="AF227" s="142">
        <v>0</v>
      </c>
      <c r="AG227" s="142">
        <v>0</v>
      </c>
      <c r="AH227" s="142">
        <v>0</v>
      </c>
      <c r="AI227" s="142">
        <v>0</v>
      </c>
      <c r="AJ227" s="142">
        <v>15000000</v>
      </c>
      <c r="AK227" s="142">
        <v>0</v>
      </c>
      <c r="AL227" s="142">
        <f t="shared" si="29"/>
        <v>15000000</v>
      </c>
      <c r="AM227" s="142">
        <v>0</v>
      </c>
      <c r="AN227" s="142">
        <v>0</v>
      </c>
      <c r="AO227" s="142">
        <v>0</v>
      </c>
      <c r="AP227" s="142">
        <v>0</v>
      </c>
      <c r="AQ227" s="142">
        <v>0</v>
      </c>
      <c r="AR227" s="142">
        <v>0</v>
      </c>
      <c r="AS227" s="142">
        <f t="shared" si="25"/>
        <v>0</v>
      </c>
      <c r="AT227" s="142">
        <v>0</v>
      </c>
      <c r="AU227" s="142">
        <v>0</v>
      </c>
      <c r="AV227" s="142">
        <v>0</v>
      </c>
      <c r="AW227" s="142">
        <v>0</v>
      </c>
      <c r="AX227" s="142">
        <v>0</v>
      </c>
      <c r="AY227" s="142">
        <v>0</v>
      </c>
      <c r="AZ227" s="142">
        <f t="shared" si="26"/>
        <v>0</v>
      </c>
      <c r="BA227" s="142">
        <f t="shared" si="30"/>
        <v>15000000</v>
      </c>
      <c r="BB227" s="172"/>
    </row>
    <row r="228" spans="1:54" s="143" customFormat="1" ht="65.25" thickTop="1" thickBot="1" x14ac:dyDescent="0.25">
      <c r="A228" s="134"/>
      <c r="B228" s="135" t="s">
        <v>57</v>
      </c>
      <c r="C228" s="135" t="s">
        <v>386</v>
      </c>
      <c r="D228" s="135" t="s">
        <v>388</v>
      </c>
      <c r="E228" s="135" t="s">
        <v>686</v>
      </c>
      <c r="F228" s="135" t="s">
        <v>689</v>
      </c>
      <c r="G228" s="135" t="s">
        <v>1186</v>
      </c>
      <c r="H228" s="135" t="s">
        <v>22</v>
      </c>
      <c r="I228" s="156">
        <v>1</v>
      </c>
      <c r="J228" s="156">
        <v>1</v>
      </c>
      <c r="K228" s="135" t="s">
        <v>391</v>
      </c>
      <c r="L228" s="135" t="s">
        <v>694</v>
      </c>
      <c r="M228" s="135" t="s">
        <v>7</v>
      </c>
      <c r="N228" s="135" t="s">
        <v>415</v>
      </c>
      <c r="O228" s="136">
        <v>3</v>
      </c>
      <c r="P228" s="136">
        <v>225</v>
      </c>
      <c r="Q228" s="134" t="s">
        <v>384</v>
      </c>
      <c r="R228" s="134" t="s">
        <v>1285</v>
      </c>
      <c r="S228" s="136" t="s">
        <v>36</v>
      </c>
      <c r="T228" s="136">
        <v>0</v>
      </c>
      <c r="U228" s="136">
        <v>1</v>
      </c>
      <c r="V228" s="136">
        <v>1</v>
      </c>
      <c r="W228" s="136">
        <v>1</v>
      </c>
      <c r="X228" s="151">
        <v>3</v>
      </c>
      <c r="Y228" s="142">
        <v>0</v>
      </c>
      <c r="Z228" s="142">
        <v>0</v>
      </c>
      <c r="AA228" s="142">
        <v>0</v>
      </c>
      <c r="AB228" s="142">
        <v>0</v>
      </c>
      <c r="AC228" s="142">
        <v>0</v>
      </c>
      <c r="AD228" s="142">
        <v>0</v>
      </c>
      <c r="AE228" s="142">
        <f t="shared" si="28"/>
        <v>0</v>
      </c>
      <c r="AF228" s="142">
        <v>0</v>
      </c>
      <c r="AG228" s="142">
        <v>0</v>
      </c>
      <c r="AH228" s="142">
        <v>0</v>
      </c>
      <c r="AI228" s="142">
        <v>0</v>
      </c>
      <c r="AJ228" s="142">
        <v>0</v>
      </c>
      <c r="AK228" s="142">
        <v>0</v>
      </c>
      <c r="AL228" s="142">
        <f t="shared" si="29"/>
        <v>0</v>
      </c>
      <c r="AM228" s="142">
        <v>0</v>
      </c>
      <c r="AN228" s="142">
        <v>0</v>
      </c>
      <c r="AO228" s="142">
        <v>0</v>
      </c>
      <c r="AP228" s="142">
        <v>0</v>
      </c>
      <c r="AQ228" s="142">
        <v>5000000</v>
      </c>
      <c r="AR228" s="142">
        <v>0</v>
      </c>
      <c r="AS228" s="142">
        <f t="shared" si="25"/>
        <v>5000000</v>
      </c>
      <c r="AT228" s="142">
        <v>0</v>
      </c>
      <c r="AU228" s="142">
        <v>0</v>
      </c>
      <c r="AV228" s="142">
        <v>0</v>
      </c>
      <c r="AW228" s="142">
        <v>0</v>
      </c>
      <c r="AX228" s="142">
        <v>3000000</v>
      </c>
      <c r="AY228" s="142">
        <v>0</v>
      </c>
      <c r="AZ228" s="142">
        <f t="shared" si="26"/>
        <v>3000000</v>
      </c>
      <c r="BA228" s="142">
        <f t="shared" si="30"/>
        <v>8000000</v>
      </c>
      <c r="BB228" s="172"/>
    </row>
    <row r="229" spans="1:54" s="143" customFormat="1" ht="52.5" thickTop="1" thickBot="1" x14ac:dyDescent="0.25">
      <c r="A229" s="134"/>
      <c r="B229" s="135" t="s">
        <v>57</v>
      </c>
      <c r="C229" s="135" t="s">
        <v>386</v>
      </c>
      <c r="D229" s="135" t="s">
        <v>388</v>
      </c>
      <c r="E229" s="135" t="s">
        <v>686</v>
      </c>
      <c r="F229" s="135" t="s">
        <v>689</v>
      </c>
      <c r="G229" s="135" t="s">
        <v>1186</v>
      </c>
      <c r="H229" s="135" t="s">
        <v>22</v>
      </c>
      <c r="I229" s="156">
        <v>1</v>
      </c>
      <c r="J229" s="156">
        <v>1</v>
      </c>
      <c r="K229" s="135" t="s">
        <v>391</v>
      </c>
      <c r="L229" s="135" t="s">
        <v>403</v>
      </c>
      <c r="M229" s="135" t="s">
        <v>7</v>
      </c>
      <c r="N229" s="135" t="s">
        <v>416</v>
      </c>
      <c r="O229" s="136">
        <v>2</v>
      </c>
      <c r="P229" s="136">
        <v>226</v>
      </c>
      <c r="Q229" s="134" t="s">
        <v>384</v>
      </c>
      <c r="R229" s="134" t="s">
        <v>1285</v>
      </c>
      <c r="S229" s="136" t="s">
        <v>36</v>
      </c>
      <c r="T229" s="136">
        <v>0</v>
      </c>
      <c r="U229" s="136">
        <v>0</v>
      </c>
      <c r="V229" s="136">
        <v>1</v>
      </c>
      <c r="W229" s="136">
        <v>1</v>
      </c>
      <c r="X229" s="151">
        <v>2</v>
      </c>
      <c r="Y229" s="142">
        <v>0</v>
      </c>
      <c r="Z229" s="142">
        <v>0</v>
      </c>
      <c r="AA229" s="142">
        <v>0</v>
      </c>
      <c r="AB229" s="142">
        <v>0</v>
      </c>
      <c r="AC229" s="142">
        <v>0</v>
      </c>
      <c r="AD229" s="142">
        <v>0</v>
      </c>
      <c r="AE229" s="142">
        <f t="shared" si="28"/>
        <v>0</v>
      </c>
      <c r="AF229" s="142">
        <v>0</v>
      </c>
      <c r="AG229" s="142">
        <v>0</v>
      </c>
      <c r="AH229" s="142">
        <v>0</v>
      </c>
      <c r="AI229" s="142">
        <v>0</v>
      </c>
      <c r="AJ229" s="142">
        <v>0</v>
      </c>
      <c r="AK229" s="142">
        <v>0</v>
      </c>
      <c r="AL229" s="142">
        <f t="shared" si="29"/>
        <v>0</v>
      </c>
      <c r="AM229" s="142">
        <v>0</v>
      </c>
      <c r="AN229" s="142">
        <v>0</v>
      </c>
      <c r="AO229" s="142">
        <v>0</v>
      </c>
      <c r="AP229" s="142">
        <v>0</v>
      </c>
      <c r="AQ229" s="142">
        <v>5000000</v>
      </c>
      <c r="AR229" s="142">
        <v>0</v>
      </c>
      <c r="AS229" s="142">
        <f t="shared" si="25"/>
        <v>5000000</v>
      </c>
      <c r="AT229" s="142">
        <v>0</v>
      </c>
      <c r="AU229" s="142">
        <v>0</v>
      </c>
      <c r="AV229" s="142">
        <v>0</v>
      </c>
      <c r="AW229" s="142">
        <v>0</v>
      </c>
      <c r="AX229" s="142">
        <v>2000000</v>
      </c>
      <c r="AY229" s="142">
        <v>0</v>
      </c>
      <c r="AZ229" s="142">
        <f t="shared" si="26"/>
        <v>2000000</v>
      </c>
      <c r="BA229" s="142">
        <f t="shared" si="30"/>
        <v>7000000</v>
      </c>
      <c r="BB229" s="172"/>
    </row>
    <row r="230" spans="1:54" s="143" customFormat="1" ht="52.5" thickTop="1" thickBot="1" x14ac:dyDescent="0.25">
      <c r="A230" s="134"/>
      <c r="B230" s="135" t="s">
        <v>57</v>
      </c>
      <c r="C230" s="135" t="s">
        <v>386</v>
      </c>
      <c r="D230" s="135" t="s">
        <v>388</v>
      </c>
      <c r="E230" s="135" t="s">
        <v>686</v>
      </c>
      <c r="F230" s="135" t="s">
        <v>689</v>
      </c>
      <c r="G230" s="135" t="s">
        <v>1186</v>
      </c>
      <c r="H230" s="135" t="s">
        <v>22</v>
      </c>
      <c r="I230" s="156">
        <v>1</v>
      </c>
      <c r="J230" s="156">
        <v>1</v>
      </c>
      <c r="K230" s="135" t="s">
        <v>391</v>
      </c>
      <c r="L230" s="135" t="s">
        <v>404</v>
      </c>
      <c r="M230" s="135" t="s">
        <v>7</v>
      </c>
      <c r="N230" s="135" t="s">
        <v>417</v>
      </c>
      <c r="O230" s="136">
        <v>3</v>
      </c>
      <c r="P230" s="136">
        <v>227</v>
      </c>
      <c r="Q230" s="134" t="s">
        <v>384</v>
      </c>
      <c r="R230" s="134" t="s">
        <v>1285</v>
      </c>
      <c r="S230" s="136" t="s">
        <v>36</v>
      </c>
      <c r="T230" s="136">
        <v>0</v>
      </c>
      <c r="U230" s="136">
        <v>0</v>
      </c>
      <c r="V230" s="136">
        <v>1</v>
      </c>
      <c r="W230" s="136">
        <v>2</v>
      </c>
      <c r="X230" s="151">
        <v>3</v>
      </c>
      <c r="Y230" s="142">
        <v>0</v>
      </c>
      <c r="Z230" s="142">
        <v>0</v>
      </c>
      <c r="AA230" s="142">
        <v>0</v>
      </c>
      <c r="AB230" s="142">
        <v>0</v>
      </c>
      <c r="AC230" s="142">
        <v>0</v>
      </c>
      <c r="AD230" s="142">
        <v>0</v>
      </c>
      <c r="AE230" s="142">
        <f t="shared" si="28"/>
        <v>0</v>
      </c>
      <c r="AF230" s="142">
        <v>0</v>
      </c>
      <c r="AG230" s="142">
        <v>0</v>
      </c>
      <c r="AH230" s="142">
        <v>0</v>
      </c>
      <c r="AI230" s="142">
        <v>0</v>
      </c>
      <c r="AJ230" s="142">
        <v>0</v>
      </c>
      <c r="AK230" s="142">
        <v>0</v>
      </c>
      <c r="AL230" s="142">
        <f t="shared" si="29"/>
        <v>0</v>
      </c>
      <c r="AM230" s="142">
        <v>0</v>
      </c>
      <c r="AN230" s="142">
        <v>0</v>
      </c>
      <c r="AO230" s="142">
        <v>0</v>
      </c>
      <c r="AP230" s="142">
        <v>0</v>
      </c>
      <c r="AQ230" s="142">
        <v>25000000</v>
      </c>
      <c r="AR230" s="142">
        <v>0</v>
      </c>
      <c r="AS230" s="142">
        <f t="shared" si="25"/>
        <v>25000000</v>
      </c>
      <c r="AT230" s="142">
        <v>0</v>
      </c>
      <c r="AU230" s="142">
        <v>0</v>
      </c>
      <c r="AV230" s="142">
        <v>0</v>
      </c>
      <c r="AW230" s="142">
        <v>0</v>
      </c>
      <c r="AX230" s="142">
        <v>30000000</v>
      </c>
      <c r="AY230" s="142">
        <v>0</v>
      </c>
      <c r="AZ230" s="142">
        <f t="shared" si="26"/>
        <v>30000000</v>
      </c>
      <c r="BA230" s="142">
        <f t="shared" si="30"/>
        <v>55000000</v>
      </c>
      <c r="BB230" s="172"/>
    </row>
    <row r="231" spans="1:54" s="143" customFormat="1" ht="52.5" thickTop="1" thickBot="1" x14ac:dyDescent="0.25">
      <c r="A231" s="134"/>
      <c r="B231" s="135" t="s">
        <v>57</v>
      </c>
      <c r="C231" s="135" t="s">
        <v>386</v>
      </c>
      <c r="D231" s="135" t="s">
        <v>389</v>
      </c>
      <c r="E231" s="135" t="s">
        <v>695</v>
      </c>
      <c r="F231" s="135" t="s">
        <v>696</v>
      </c>
      <c r="G231" s="135" t="s">
        <v>1187</v>
      </c>
      <c r="H231" s="135"/>
      <c r="I231" s="136">
        <v>98</v>
      </c>
      <c r="J231" s="136">
        <v>98</v>
      </c>
      <c r="K231" s="135" t="s">
        <v>392</v>
      </c>
      <c r="L231" s="135" t="s">
        <v>697</v>
      </c>
      <c r="M231" s="135" t="s">
        <v>7</v>
      </c>
      <c r="N231" s="135" t="s">
        <v>337</v>
      </c>
      <c r="O231" s="136">
        <v>1</v>
      </c>
      <c r="P231" s="136">
        <v>228</v>
      </c>
      <c r="Q231" s="134" t="s">
        <v>384</v>
      </c>
      <c r="R231" s="134" t="s">
        <v>1285</v>
      </c>
      <c r="S231" s="136" t="s">
        <v>35</v>
      </c>
      <c r="T231" s="136">
        <v>0</v>
      </c>
      <c r="U231" s="136">
        <v>1</v>
      </c>
      <c r="V231" s="136">
        <v>1</v>
      </c>
      <c r="W231" s="136">
        <v>1</v>
      </c>
      <c r="X231" s="151">
        <v>1</v>
      </c>
      <c r="Y231" s="174">
        <v>8000000</v>
      </c>
      <c r="Z231" s="142">
        <v>0</v>
      </c>
      <c r="AA231" s="142">
        <v>0</v>
      </c>
      <c r="AB231" s="142">
        <v>0</v>
      </c>
      <c r="AC231" s="142">
        <v>0</v>
      </c>
      <c r="AD231" s="142">
        <v>0</v>
      </c>
      <c r="AE231" s="142">
        <f t="shared" si="28"/>
        <v>8000000</v>
      </c>
      <c r="AF231" s="142">
        <v>0</v>
      </c>
      <c r="AG231" s="142">
        <v>0</v>
      </c>
      <c r="AH231" s="142">
        <v>0</v>
      </c>
      <c r="AI231" s="142">
        <v>0</v>
      </c>
      <c r="AJ231" s="142">
        <v>5000000</v>
      </c>
      <c r="AK231" s="142">
        <v>0</v>
      </c>
      <c r="AL231" s="142">
        <f t="shared" si="29"/>
        <v>5000000</v>
      </c>
      <c r="AM231" s="142">
        <v>0</v>
      </c>
      <c r="AN231" s="142">
        <v>0</v>
      </c>
      <c r="AO231" s="142">
        <v>0</v>
      </c>
      <c r="AP231" s="142">
        <v>0</v>
      </c>
      <c r="AQ231" s="142">
        <v>5000000</v>
      </c>
      <c r="AR231" s="142">
        <v>0</v>
      </c>
      <c r="AS231" s="142">
        <f t="shared" si="25"/>
        <v>5000000</v>
      </c>
      <c r="AT231" s="142">
        <v>0</v>
      </c>
      <c r="AU231" s="142">
        <v>0</v>
      </c>
      <c r="AV231" s="142">
        <v>0</v>
      </c>
      <c r="AW231" s="142">
        <v>0</v>
      </c>
      <c r="AX231" s="142">
        <v>5000000</v>
      </c>
      <c r="AY231" s="142">
        <v>0</v>
      </c>
      <c r="AZ231" s="142">
        <f t="shared" si="26"/>
        <v>5000000</v>
      </c>
      <c r="BA231" s="142">
        <f t="shared" si="30"/>
        <v>23000000</v>
      </c>
      <c r="BB231" s="172"/>
    </row>
    <row r="232" spans="1:54" s="143" customFormat="1" ht="52.5" thickTop="1" thickBot="1" x14ac:dyDescent="0.25">
      <c r="A232" s="134"/>
      <c r="B232" s="135" t="s">
        <v>57</v>
      </c>
      <c r="C232" s="135" t="s">
        <v>386</v>
      </c>
      <c r="D232" s="135" t="s">
        <v>389</v>
      </c>
      <c r="E232" s="135" t="s">
        <v>695</v>
      </c>
      <c r="F232" s="135" t="s">
        <v>696</v>
      </c>
      <c r="G232" s="135" t="s">
        <v>1187</v>
      </c>
      <c r="H232" s="135"/>
      <c r="I232" s="136">
        <v>98</v>
      </c>
      <c r="J232" s="136">
        <v>98</v>
      </c>
      <c r="K232" s="135" t="s">
        <v>392</v>
      </c>
      <c r="L232" s="135" t="s">
        <v>698</v>
      </c>
      <c r="M232" s="135" t="s">
        <v>1176</v>
      </c>
      <c r="N232" s="135" t="s">
        <v>703</v>
      </c>
      <c r="O232" s="136">
        <v>20</v>
      </c>
      <c r="P232" s="136">
        <v>229</v>
      </c>
      <c r="Q232" s="134" t="s">
        <v>384</v>
      </c>
      <c r="R232" s="134" t="s">
        <v>1285</v>
      </c>
      <c r="S232" s="136" t="s">
        <v>36</v>
      </c>
      <c r="T232" s="136">
        <v>0</v>
      </c>
      <c r="U232" s="136">
        <v>0</v>
      </c>
      <c r="V232" s="136">
        <v>10</v>
      </c>
      <c r="W232" s="136">
        <v>10</v>
      </c>
      <c r="X232" s="151">
        <v>20</v>
      </c>
      <c r="Y232" s="142">
        <v>0</v>
      </c>
      <c r="Z232" s="142">
        <v>0</v>
      </c>
      <c r="AA232" s="142">
        <v>0</v>
      </c>
      <c r="AB232" s="142">
        <v>0</v>
      </c>
      <c r="AC232" s="142">
        <v>0</v>
      </c>
      <c r="AD232" s="142">
        <v>0</v>
      </c>
      <c r="AE232" s="142">
        <f t="shared" si="28"/>
        <v>0</v>
      </c>
      <c r="AF232" s="142">
        <v>0</v>
      </c>
      <c r="AG232" s="142">
        <v>0</v>
      </c>
      <c r="AH232" s="142">
        <v>0</v>
      </c>
      <c r="AI232" s="142">
        <v>0</v>
      </c>
      <c r="AJ232" s="142">
        <v>0</v>
      </c>
      <c r="AK232" s="142">
        <v>0</v>
      </c>
      <c r="AL232" s="142">
        <f t="shared" si="29"/>
        <v>0</v>
      </c>
      <c r="AM232" s="142">
        <v>0</v>
      </c>
      <c r="AN232" s="142">
        <v>0</v>
      </c>
      <c r="AO232" s="142">
        <v>0</v>
      </c>
      <c r="AP232" s="142">
        <v>0</v>
      </c>
      <c r="AQ232" s="142">
        <v>10000000</v>
      </c>
      <c r="AR232" s="142">
        <v>0</v>
      </c>
      <c r="AS232" s="142">
        <f t="shared" si="25"/>
        <v>10000000</v>
      </c>
      <c r="AT232" s="142">
        <v>0</v>
      </c>
      <c r="AU232" s="142">
        <v>0</v>
      </c>
      <c r="AV232" s="142">
        <v>0</v>
      </c>
      <c r="AW232" s="142">
        <v>0</v>
      </c>
      <c r="AX232" s="142">
        <v>10000000</v>
      </c>
      <c r="AY232" s="142">
        <v>0</v>
      </c>
      <c r="AZ232" s="142">
        <f t="shared" si="26"/>
        <v>10000000</v>
      </c>
      <c r="BA232" s="142">
        <f t="shared" si="30"/>
        <v>20000000</v>
      </c>
      <c r="BB232" s="172"/>
    </row>
    <row r="233" spans="1:54" s="143" customFormat="1" ht="52.5" thickTop="1" thickBot="1" x14ac:dyDescent="0.25">
      <c r="A233" s="134"/>
      <c r="B233" s="135" t="s">
        <v>57</v>
      </c>
      <c r="C233" s="135" t="s">
        <v>386</v>
      </c>
      <c r="D233" s="135" t="s">
        <v>389</v>
      </c>
      <c r="E233" s="135" t="s">
        <v>695</v>
      </c>
      <c r="F233" s="135" t="s">
        <v>1188</v>
      </c>
      <c r="G233" s="135" t="s">
        <v>1189</v>
      </c>
      <c r="H233" s="135" t="s">
        <v>22</v>
      </c>
      <c r="I233" s="156">
        <v>0</v>
      </c>
      <c r="J233" s="156">
        <v>1</v>
      </c>
      <c r="K233" s="135" t="s">
        <v>392</v>
      </c>
      <c r="L233" s="135" t="s">
        <v>699</v>
      </c>
      <c r="M233" s="135" t="s">
        <v>1176</v>
      </c>
      <c r="N233" s="135" t="s">
        <v>704</v>
      </c>
      <c r="O233" s="136">
        <v>1</v>
      </c>
      <c r="P233" s="136">
        <v>230</v>
      </c>
      <c r="Q233" s="134" t="s">
        <v>384</v>
      </c>
      <c r="R233" s="134" t="s">
        <v>1284</v>
      </c>
      <c r="S233" s="136" t="s">
        <v>35</v>
      </c>
      <c r="T233" s="136">
        <v>1</v>
      </c>
      <c r="U233" s="136">
        <v>1</v>
      </c>
      <c r="V233" s="136">
        <v>1</v>
      </c>
      <c r="W233" s="136">
        <v>1</v>
      </c>
      <c r="X233" s="151">
        <v>1</v>
      </c>
      <c r="Y233" s="174">
        <v>9000000</v>
      </c>
      <c r="Z233" s="142">
        <v>0</v>
      </c>
      <c r="AA233" s="142">
        <v>0</v>
      </c>
      <c r="AB233" s="142">
        <v>0</v>
      </c>
      <c r="AC233" s="142">
        <v>0</v>
      </c>
      <c r="AD233" s="142">
        <v>0</v>
      </c>
      <c r="AE233" s="142">
        <f t="shared" si="28"/>
        <v>9000000</v>
      </c>
      <c r="AF233" s="142">
        <v>0</v>
      </c>
      <c r="AG233" s="142">
        <v>0</v>
      </c>
      <c r="AH233" s="142">
        <v>0</v>
      </c>
      <c r="AI233" s="142">
        <v>0</v>
      </c>
      <c r="AJ233" s="142">
        <v>20000000</v>
      </c>
      <c r="AK233" s="142">
        <v>0</v>
      </c>
      <c r="AL233" s="142">
        <f t="shared" si="29"/>
        <v>20000000</v>
      </c>
      <c r="AM233" s="142">
        <v>0</v>
      </c>
      <c r="AN233" s="142">
        <v>0</v>
      </c>
      <c r="AO233" s="142">
        <v>0</v>
      </c>
      <c r="AP233" s="142">
        <v>0</v>
      </c>
      <c r="AQ233" s="142">
        <v>20000000</v>
      </c>
      <c r="AR233" s="142">
        <v>0</v>
      </c>
      <c r="AS233" s="142">
        <f t="shared" si="25"/>
        <v>20000000</v>
      </c>
      <c r="AT233" s="142">
        <v>0</v>
      </c>
      <c r="AU233" s="142">
        <v>0</v>
      </c>
      <c r="AV233" s="142">
        <v>0</v>
      </c>
      <c r="AW233" s="142">
        <v>0</v>
      </c>
      <c r="AX233" s="142">
        <v>20000000</v>
      </c>
      <c r="AY233" s="142">
        <v>0</v>
      </c>
      <c r="AZ233" s="142">
        <f t="shared" si="26"/>
        <v>20000000</v>
      </c>
      <c r="BA233" s="142">
        <f t="shared" si="30"/>
        <v>69000000</v>
      </c>
      <c r="BB233" s="172"/>
    </row>
    <row r="234" spans="1:54" s="143" customFormat="1" ht="52.5" thickTop="1" thickBot="1" x14ac:dyDescent="0.25">
      <c r="A234" s="134"/>
      <c r="B234" s="135" t="s">
        <v>57</v>
      </c>
      <c r="C234" s="135" t="s">
        <v>386</v>
      </c>
      <c r="D234" s="135" t="s">
        <v>389</v>
      </c>
      <c r="E234" s="135" t="s">
        <v>695</v>
      </c>
      <c r="F234" s="135" t="s">
        <v>696</v>
      </c>
      <c r="G234" s="135" t="s">
        <v>1187</v>
      </c>
      <c r="H234" s="135"/>
      <c r="I234" s="136">
        <v>98</v>
      </c>
      <c r="J234" s="136">
        <v>98</v>
      </c>
      <c r="K234" s="135" t="s">
        <v>392</v>
      </c>
      <c r="L234" s="135" t="s">
        <v>405</v>
      </c>
      <c r="M234" s="135" t="s">
        <v>7</v>
      </c>
      <c r="N234" s="135" t="s">
        <v>705</v>
      </c>
      <c r="O234" s="136">
        <v>5</v>
      </c>
      <c r="P234" s="136">
        <v>231</v>
      </c>
      <c r="Q234" s="134" t="s">
        <v>384</v>
      </c>
      <c r="R234" s="134" t="s">
        <v>1285</v>
      </c>
      <c r="S234" s="136" t="s">
        <v>36</v>
      </c>
      <c r="T234" s="136">
        <v>0</v>
      </c>
      <c r="U234" s="136">
        <v>2</v>
      </c>
      <c r="V234" s="136">
        <v>2</v>
      </c>
      <c r="W234" s="136">
        <v>1</v>
      </c>
      <c r="X234" s="151">
        <v>5</v>
      </c>
      <c r="Y234" s="142">
        <v>0</v>
      </c>
      <c r="Z234" s="142">
        <v>0</v>
      </c>
      <c r="AA234" s="142">
        <v>0</v>
      </c>
      <c r="AB234" s="142">
        <v>0</v>
      </c>
      <c r="AC234" s="142">
        <v>0</v>
      </c>
      <c r="AD234" s="142">
        <v>0</v>
      </c>
      <c r="AE234" s="142">
        <f t="shared" si="28"/>
        <v>0</v>
      </c>
      <c r="AF234" s="142">
        <v>0</v>
      </c>
      <c r="AG234" s="142">
        <v>0</v>
      </c>
      <c r="AH234" s="142">
        <v>0</v>
      </c>
      <c r="AI234" s="142">
        <v>0</v>
      </c>
      <c r="AJ234" s="142">
        <v>0</v>
      </c>
      <c r="AK234" s="142">
        <v>0</v>
      </c>
      <c r="AL234" s="142">
        <f t="shared" si="29"/>
        <v>0</v>
      </c>
      <c r="AM234" s="142">
        <v>0</v>
      </c>
      <c r="AN234" s="142">
        <v>0</v>
      </c>
      <c r="AO234" s="142">
        <v>0</v>
      </c>
      <c r="AP234" s="142">
        <v>0</v>
      </c>
      <c r="AQ234" s="142">
        <v>0</v>
      </c>
      <c r="AR234" s="142">
        <v>0</v>
      </c>
      <c r="AS234" s="142">
        <f t="shared" si="25"/>
        <v>0</v>
      </c>
      <c r="AT234" s="142">
        <v>0</v>
      </c>
      <c r="AU234" s="142">
        <v>0</v>
      </c>
      <c r="AV234" s="142">
        <v>0</v>
      </c>
      <c r="AW234" s="142">
        <v>0</v>
      </c>
      <c r="AX234" s="142">
        <v>0</v>
      </c>
      <c r="AY234" s="142">
        <v>0</v>
      </c>
      <c r="AZ234" s="142">
        <f t="shared" si="26"/>
        <v>0</v>
      </c>
      <c r="BA234" s="142">
        <f t="shared" si="30"/>
        <v>0</v>
      </c>
      <c r="BB234" s="172"/>
    </row>
    <row r="235" spans="1:54" s="143" customFormat="1" ht="52.5" thickTop="1" thickBot="1" x14ac:dyDescent="0.25">
      <c r="A235" s="134"/>
      <c r="B235" s="135" t="s">
        <v>57</v>
      </c>
      <c r="C235" s="135" t="s">
        <v>386</v>
      </c>
      <c r="D235" s="135" t="s">
        <v>389</v>
      </c>
      <c r="E235" s="135" t="s">
        <v>695</v>
      </c>
      <c r="F235" s="135" t="s">
        <v>696</v>
      </c>
      <c r="G235" s="135" t="s">
        <v>1187</v>
      </c>
      <c r="H235" s="135"/>
      <c r="I235" s="136">
        <v>98</v>
      </c>
      <c r="J235" s="136">
        <v>98</v>
      </c>
      <c r="K235" s="135" t="s">
        <v>392</v>
      </c>
      <c r="L235" s="135" t="s">
        <v>700</v>
      </c>
      <c r="M235" s="135" t="s">
        <v>7</v>
      </c>
      <c r="N235" s="135" t="s">
        <v>569</v>
      </c>
      <c r="O235" s="136">
        <v>4</v>
      </c>
      <c r="P235" s="136">
        <v>232</v>
      </c>
      <c r="Q235" s="134" t="s">
        <v>384</v>
      </c>
      <c r="R235" s="134" t="s">
        <v>1285</v>
      </c>
      <c r="S235" s="136" t="s">
        <v>36</v>
      </c>
      <c r="T235" s="136">
        <v>1</v>
      </c>
      <c r="U235" s="136">
        <v>1</v>
      </c>
      <c r="V235" s="136">
        <v>1</v>
      </c>
      <c r="W235" s="136">
        <v>1</v>
      </c>
      <c r="X235" s="151">
        <v>4</v>
      </c>
      <c r="Y235" s="142">
        <v>0</v>
      </c>
      <c r="Z235" s="142">
        <v>0</v>
      </c>
      <c r="AA235" s="142">
        <v>0</v>
      </c>
      <c r="AB235" s="142">
        <v>0</v>
      </c>
      <c r="AC235" s="142">
        <v>0</v>
      </c>
      <c r="AD235" s="142">
        <v>0</v>
      </c>
      <c r="AE235" s="142">
        <f t="shared" si="28"/>
        <v>0</v>
      </c>
      <c r="AF235" s="142">
        <v>0</v>
      </c>
      <c r="AG235" s="142">
        <v>0</v>
      </c>
      <c r="AH235" s="142">
        <v>0</v>
      </c>
      <c r="AI235" s="142">
        <v>0</v>
      </c>
      <c r="AJ235" s="142">
        <v>5000000</v>
      </c>
      <c r="AK235" s="142">
        <v>0</v>
      </c>
      <c r="AL235" s="142">
        <f t="shared" si="29"/>
        <v>5000000</v>
      </c>
      <c r="AM235" s="142">
        <v>0</v>
      </c>
      <c r="AN235" s="142">
        <v>0</v>
      </c>
      <c r="AO235" s="142">
        <v>0</v>
      </c>
      <c r="AP235" s="142">
        <v>0</v>
      </c>
      <c r="AQ235" s="142">
        <v>5000000</v>
      </c>
      <c r="AR235" s="142">
        <v>0</v>
      </c>
      <c r="AS235" s="142">
        <f t="shared" si="25"/>
        <v>5000000</v>
      </c>
      <c r="AT235" s="142">
        <v>0</v>
      </c>
      <c r="AU235" s="142">
        <v>0</v>
      </c>
      <c r="AV235" s="142">
        <v>0</v>
      </c>
      <c r="AW235" s="142">
        <v>0</v>
      </c>
      <c r="AX235" s="142">
        <v>5000000</v>
      </c>
      <c r="AY235" s="142">
        <v>0</v>
      </c>
      <c r="AZ235" s="142">
        <f t="shared" si="26"/>
        <v>5000000</v>
      </c>
      <c r="BA235" s="142">
        <f t="shared" si="30"/>
        <v>15000000</v>
      </c>
      <c r="BB235" s="172"/>
    </row>
    <row r="236" spans="1:54" s="143" customFormat="1" ht="52.5" thickTop="1" thickBot="1" x14ac:dyDescent="0.25">
      <c r="A236" s="134"/>
      <c r="B236" s="135" t="s">
        <v>57</v>
      </c>
      <c r="C236" s="135" t="s">
        <v>386</v>
      </c>
      <c r="D236" s="135" t="s">
        <v>389</v>
      </c>
      <c r="E236" s="135" t="s">
        <v>695</v>
      </c>
      <c r="F236" s="135" t="s">
        <v>696</v>
      </c>
      <c r="G236" s="135" t="s">
        <v>1187</v>
      </c>
      <c r="H236" s="135"/>
      <c r="I236" s="136">
        <v>98</v>
      </c>
      <c r="J236" s="136">
        <v>98</v>
      </c>
      <c r="K236" s="135" t="s">
        <v>392</v>
      </c>
      <c r="L236" s="135" t="s">
        <v>701</v>
      </c>
      <c r="M236" s="135" t="s">
        <v>7</v>
      </c>
      <c r="N236" s="135" t="s">
        <v>706</v>
      </c>
      <c r="O236" s="136">
        <v>1</v>
      </c>
      <c r="P236" s="136">
        <v>233</v>
      </c>
      <c r="Q236" s="134" t="s">
        <v>384</v>
      </c>
      <c r="R236" s="134" t="s">
        <v>1285</v>
      </c>
      <c r="S236" s="136" t="s">
        <v>35</v>
      </c>
      <c r="T236" s="136">
        <v>0</v>
      </c>
      <c r="U236" s="136">
        <v>1</v>
      </c>
      <c r="V236" s="136">
        <v>1</v>
      </c>
      <c r="W236" s="136">
        <v>1</v>
      </c>
      <c r="X236" s="151">
        <v>1</v>
      </c>
      <c r="Y236" s="142">
        <v>0</v>
      </c>
      <c r="Z236" s="142">
        <v>0</v>
      </c>
      <c r="AA236" s="142">
        <v>0</v>
      </c>
      <c r="AB236" s="142">
        <v>0</v>
      </c>
      <c r="AC236" s="142">
        <v>0</v>
      </c>
      <c r="AD236" s="142">
        <v>0</v>
      </c>
      <c r="AE236" s="142">
        <f t="shared" si="28"/>
        <v>0</v>
      </c>
      <c r="AF236" s="142">
        <v>0</v>
      </c>
      <c r="AG236" s="142">
        <v>0</v>
      </c>
      <c r="AH236" s="142">
        <v>0</v>
      </c>
      <c r="AI236" s="142">
        <v>0</v>
      </c>
      <c r="AJ236" s="142">
        <v>0</v>
      </c>
      <c r="AK236" s="142">
        <v>0</v>
      </c>
      <c r="AL236" s="142">
        <f t="shared" si="29"/>
        <v>0</v>
      </c>
      <c r="AM236" s="142">
        <v>0</v>
      </c>
      <c r="AN236" s="142">
        <v>0</v>
      </c>
      <c r="AO236" s="142">
        <v>0</v>
      </c>
      <c r="AP236" s="142">
        <v>0</v>
      </c>
      <c r="AQ236" s="142">
        <v>0</v>
      </c>
      <c r="AR236" s="142">
        <v>0</v>
      </c>
      <c r="AS236" s="142">
        <f t="shared" si="25"/>
        <v>0</v>
      </c>
      <c r="AT236" s="142">
        <v>0</v>
      </c>
      <c r="AU236" s="142">
        <v>0</v>
      </c>
      <c r="AV236" s="142">
        <v>0</v>
      </c>
      <c r="AW236" s="142">
        <v>0</v>
      </c>
      <c r="AX236" s="142">
        <v>0</v>
      </c>
      <c r="AY236" s="142">
        <v>0</v>
      </c>
      <c r="AZ236" s="142">
        <f t="shared" si="26"/>
        <v>0</v>
      </c>
      <c r="BA236" s="142">
        <f t="shared" si="30"/>
        <v>0</v>
      </c>
      <c r="BB236" s="172"/>
    </row>
    <row r="237" spans="1:54" s="143" customFormat="1" ht="52.5" thickTop="1" thickBot="1" x14ac:dyDescent="0.25">
      <c r="A237" s="134"/>
      <c r="B237" s="135" t="s">
        <v>57</v>
      </c>
      <c r="C237" s="135" t="s">
        <v>386</v>
      </c>
      <c r="D237" s="135" t="s">
        <v>389</v>
      </c>
      <c r="E237" s="135" t="s">
        <v>695</v>
      </c>
      <c r="F237" s="135" t="s">
        <v>696</v>
      </c>
      <c r="G237" s="135" t="s">
        <v>1187</v>
      </c>
      <c r="H237" s="135"/>
      <c r="I237" s="136">
        <v>98</v>
      </c>
      <c r="J237" s="136">
        <v>98</v>
      </c>
      <c r="K237" s="135" t="s">
        <v>392</v>
      </c>
      <c r="L237" s="135" t="s">
        <v>702</v>
      </c>
      <c r="M237" s="135" t="s">
        <v>1176</v>
      </c>
      <c r="N237" s="135" t="s">
        <v>706</v>
      </c>
      <c r="O237" s="136">
        <v>1</v>
      </c>
      <c r="P237" s="136">
        <v>234</v>
      </c>
      <c r="Q237" s="134" t="s">
        <v>384</v>
      </c>
      <c r="R237" s="134" t="s">
        <v>1285</v>
      </c>
      <c r="S237" s="136" t="s">
        <v>35</v>
      </c>
      <c r="T237" s="136">
        <v>0</v>
      </c>
      <c r="U237" s="136">
        <v>1</v>
      </c>
      <c r="V237" s="136">
        <v>1</v>
      </c>
      <c r="W237" s="136">
        <v>1</v>
      </c>
      <c r="X237" s="151">
        <v>1</v>
      </c>
      <c r="Y237" s="142">
        <v>0</v>
      </c>
      <c r="Z237" s="142">
        <v>0</v>
      </c>
      <c r="AA237" s="142">
        <v>0</v>
      </c>
      <c r="AB237" s="142">
        <v>0</v>
      </c>
      <c r="AC237" s="142">
        <v>0</v>
      </c>
      <c r="AD237" s="142">
        <v>0</v>
      </c>
      <c r="AE237" s="142">
        <f t="shared" si="28"/>
        <v>0</v>
      </c>
      <c r="AF237" s="142">
        <v>0</v>
      </c>
      <c r="AG237" s="142">
        <v>0</v>
      </c>
      <c r="AH237" s="142">
        <v>0</v>
      </c>
      <c r="AI237" s="142">
        <v>0</v>
      </c>
      <c r="AJ237" s="142">
        <v>0</v>
      </c>
      <c r="AK237" s="142">
        <v>0</v>
      </c>
      <c r="AL237" s="142">
        <f t="shared" si="29"/>
        <v>0</v>
      </c>
      <c r="AM237" s="142">
        <v>0</v>
      </c>
      <c r="AN237" s="142">
        <v>0</v>
      </c>
      <c r="AO237" s="142">
        <v>0</v>
      </c>
      <c r="AP237" s="142">
        <v>0</v>
      </c>
      <c r="AQ237" s="142">
        <v>0</v>
      </c>
      <c r="AR237" s="142">
        <v>0</v>
      </c>
      <c r="AS237" s="142">
        <f t="shared" si="25"/>
        <v>0</v>
      </c>
      <c r="AT237" s="142">
        <v>0</v>
      </c>
      <c r="AU237" s="142">
        <v>0</v>
      </c>
      <c r="AV237" s="142">
        <v>0</v>
      </c>
      <c r="AW237" s="142">
        <v>0</v>
      </c>
      <c r="AX237" s="142">
        <v>0</v>
      </c>
      <c r="AY237" s="142">
        <v>0</v>
      </c>
      <c r="AZ237" s="142">
        <f t="shared" si="26"/>
        <v>0</v>
      </c>
      <c r="BA237" s="142">
        <f t="shared" si="30"/>
        <v>0</v>
      </c>
      <c r="BB237" s="172"/>
    </row>
    <row r="238" spans="1:54" s="143" customFormat="1" ht="52.5" thickTop="1" thickBot="1" x14ac:dyDescent="0.25">
      <c r="A238" s="134"/>
      <c r="B238" s="135" t="s">
        <v>57</v>
      </c>
      <c r="C238" s="135" t="s">
        <v>386</v>
      </c>
      <c r="D238" s="135" t="s">
        <v>390</v>
      </c>
      <c r="E238" s="135" t="s">
        <v>707</v>
      </c>
      <c r="F238" s="135" t="s">
        <v>708</v>
      </c>
      <c r="G238" s="135" t="s">
        <v>1190</v>
      </c>
      <c r="H238" s="135" t="s">
        <v>7</v>
      </c>
      <c r="I238" s="136">
        <v>17</v>
      </c>
      <c r="J238" s="136">
        <v>17</v>
      </c>
      <c r="K238" s="135" t="s">
        <v>393</v>
      </c>
      <c r="L238" s="183" t="s">
        <v>406</v>
      </c>
      <c r="M238" s="135" t="s">
        <v>7</v>
      </c>
      <c r="N238" s="135" t="s">
        <v>709</v>
      </c>
      <c r="O238" s="136">
        <v>2</v>
      </c>
      <c r="P238" s="136">
        <v>235</v>
      </c>
      <c r="Q238" s="134" t="s">
        <v>710</v>
      </c>
      <c r="R238" s="134" t="s">
        <v>1283</v>
      </c>
      <c r="S238" s="136" t="s">
        <v>36</v>
      </c>
      <c r="T238" s="136">
        <v>0</v>
      </c>
      <c r="U238" s="136">
        <v>0</v>
      </c>
      <c r="V238" s="136">
        <v>1</v>
      </c>
      <c r="W238" s="136">
        <v>1</v>
      </c>
      <c r="X238" s="151">
        <v>2</v>
      </c>
      <c r="Y238" s="174">
        <f>+'POAI 2020'!R148+'POAI 2020'!AC149</f>
        <v>45993976</v>
      </c>
      <c r="Z238" s="142">
        <f>+'POAI 2020'!B148</f>
        <v>22000000</v>
      </c>
      <c r="AA238" s="142">
        <v>0</v>
      </c>
      <c r="AB238" s="142">
        <v>0</v>
      </c>
      <c r="AC238" s="142">
        <v>0</v>
      </c>
      <c r="AD238" s="142">
        <v>0</v>
      </c>
      <c r="AE238" s="142">
        <f t="shared" si="28"/>
        <v>67993976</v>
      </c>
      <c r="AF238" s="142">
        <v>0</v>
      </c>
      <c r="AG238" s="142">
        <v>0</v>
      </c>
      <c r="AH238" s="142">
        <v>0</v>
      </c>
      <c r="AI238" s="142">
        <v>0</v>
      </c>
      <c r="AJ238" s="142">
        <v>0</v>
      </c>
      <c r="AK238" s="142">
        <v>0</v>
      </c>
      <c r="AL238" s="142">
        <f t="shared" si="29"/>
        <v>0</v>
      </c>
      <c r="AM238" s="142">
        <v>0</v>
      </c>
      <c r="AN238" s="142">
        <v>0</v>
      </c>
      <c r="AO238" s="142">
        <v>0</v>
      </c>
      <c r="AP238" s="142">
        <v>0</v>
      </c>
      <c r="AQ238" s="142">
        <v>0</v>
      </c>
      <c r="AR238" s="142">
        <v>5000000000</v>
      </c>
      <c r="AS238" s="142">
        <f t="shared" si="25"/>
        <v>5000000000</v>
      </c>
      <c r="AT238" s="142">
        <v>0</v>
      </c>
      <c r="AU238" s="142">
        <v>0</v>
      </c>
      <c r="AV238" s="142">
        <v>0</v>
      </c>
      <c r="AW238" s="142">
        <v>0</v>
      </c>
      <c r="AX238" s="142">
        <v>0</v>
      </c>
      <c r="AY238" s="142">
        <v>0</v>
      </c>
      <c r="AZ238" s="142">
        <f t="shared" si="26"/>
        <v>0</v>
      </c>
      <c r="BA238" s="142">
        <f t="shared" si="30"/>
        <v>5067993976</v>
      </c>
      <c r="BB238" s="172"/>
    </row>
    <row r="239" spans="1:54" s="143" customFormat="1" ht="65.25" thickTop="1" thickBot="1" x14ac:dyDescent="0.25">
      <c r="A239" s="134"/>
      <c r="B239" s="135" t="s">
        <v>57</v>
      </c>
      <c r="C239" s="135" t="s">
        <v>386</v>
      </c>
      <c r="D239" s="135" t="s">
        <v>824</v>
      </c>
      <c r="E239" s="135" t="s">
        <v>711</v>
      </c>
      <c r="F239" s="135" t="s">
        <v>712</v>
      </c>
      <c r="G239" s="135" t="s">
        <v>1191</v>
      </c>
      <c r="H239" s="135" t="s">
        <v>7</v>
      </c>
      <c r="I239" s="136">
        <v>0</v>
      </c>
      <c r="J239" s="136">
        <v>20000</v>
      </c>
      <c r="K239" s="135" t="s">
        <v>394</v>
      </c>
      <c r="L239" s="135" t="s">
        <v>713</v>
      </c>
      <c r="M239" s="135" t="s">
        <v>7</v>
      </c>
      <c r="N239" s="135" t="s">
        <v>418</v>
      </c>
      <c r="O239" s="136">
        <v>20000</v>
      </c>
      <c r="P239" s="136">
        <v>236</v>
      </c>
      <c r="Q239" s="134" t="s">
        <v>384</v>
      </c>
      <c r="R239" s="134" t="s">
        <v>1285</v>
      </c>
      <c r="S239" s="136" t="s">
        <v>36</v>
      </c>
      <c r="T239" s="136">
        <v>0</v>
      </c>
      <c r="U239" s="136">
        <v>6000</v>
      </c>
      <c r="V239" s="136">
        <v>7000</v>
      </c>
      <c r="W239" s="136">
        <v>7000</v>
      </c>
      <c r="X239" s="151">
        <f>SUBTOTAL(9,T239:W239)</f>
        <v>20000</v>
      </c>
      <c r="Y239" s="142">
        <v>0</v>
      </c>
      <c r="Z239" s="142">
        <v>0</v>
      </c>
      <c r="AA239" s="142">
        <v>0</v>
      </c>
      <c r="AB239" s="142">
        <v>400000000</v>
      </c>
      <c r="AC239" s="142">
        <v>0</v>
      </c>
      <c r="AD239" s="142">
        <v>0</v>
      </c>
      <c r="AE239" s="142">
        <f t="shared" si="28"/>
        <v>400000000</v>
      </c>
      <c r="AF239" s="142">
        <v>0</v>
      </c>
      <c r="AG239" s="142">
        <v>0</v>
      </c>
      <c r="AH239" s="142">
        <v>0</v>
      </c>
      <c r="AI239" s="142">
        <v>700000000</v>
      </c>
      <c r="AJ239" s="142">
        <v>0</v>
      </c>
      <c r="AK239" s="142">
        <v>0</v>
      </c>
      <c r="AL239" s="142">
        <f t="shared" si="29"/>
        <v>700000000</v>
      </c>
      <c r="AM239" s="142">
        <v>0</v>
      </c>
      <c r="AN239" s="142">
        <v>0</v>
      </c>
      <c r="AO239" s="142">
        <v>0</v>
      </c>
      <c r="AP239" s="142">
        <v>464000000</v>
      </c>
      <c r="AQ239" s="142">
        <v>20000000</v>
      </c>
      <c r="AR239" s="142">
        <v>0</v>
      </c>
      <c r="AS239" s="142">
        <f t="shared" si="25"/>
        <v>484000000</v>
      </c>
      <c r="AT239" s="142">
        <v>0</v>
      </c>
      <c r="AU239" s="142">
        <v>0</v>
      </c>
      <c r="AV239" s="142">
        <v>0</v>
      </c>
      <c r="AW239" s="142">
        <v>450000000</v>
      </c>
      <c r="AX239" s="142">
        <v>20000000</v>
      </c>
      <c r="AY239" s="142">
        <v>0</v>
      </c>
      <c r="AZ239" s="142">
        <f t="shared" si="26"/>
        <v>470000000</v>
      </c>
      <c r="BA239" s="142">
        <f t="shared" si="30"/>
        <v>2054000000</v>
      </c>
      <c r="BB239" s="172"/>
    </row>
    <row r="240" spans="1:54" s="143" customFormat="1" ht="78" thickTop="1" thickBot="1" x14ac:dyDescent="0.25">
      <c r="A240" s="134"/>
      <c r="B240" s="135" t="s">
        <v>57</v>
      </c>
      <c r="C240" s="135" t="s">
        <v>386</v>
      </c>
      <c r="D240" s="135" t="s">
        <v>808</v>
      </c>
      <c r="E240" s="135" t="s">
        <v>714</v>
      </c>
      <c r="F240" s="135" t="s">
        <v>715</v>
      </c>
      <c r="G240" s="135" t="s">
        <v>1192</v>
      </c>
      <c r="H240" s="135" t="s">
        <v>22</v>
      </c>
      <c r="I240" s="136">
        <v>0</v>
      </c>
      <c r="J240" s="156">
        <v>1</v>
      </c>
      <c r="K240" s="135" t="s">
        <v>825</v>
      </c>
      <c r="L240" s="135" t="s">
        <v>716</v>
      </c>
      <c r="M240" s="135" t="s">
        <v>7</v>
      </c>
      <c r="N240" s="135" t="s">
        <v>717</v>
      </c>
      <c r="O240" s="136">
        <v>3</v>
      </c>
      <c r="P240" s="136">
        <v>237</v>
      </c>
      <c r="Q240" s="134" t="s">
        <v>384</v>
      </c>
      <c r="R240" s="134" t="s">
        <v>1285</v>
      </c>
      <c r="S240" s="136" t="s">
        <v>36</v>
      </c>
      <c r="T240" s="136">
        <v>2</v>
      </c>
      <c r="U240" s="136">
        <v>1</v>
      </c>
      <c r="V240" s="136">
        <v>1</v>
      </c>
      <c r="W240" s="136">
        <v>1</v>
      </c>
      <c r="X240" s="151">
        <v>3</v>
      </c>
      <c r="Y240" s="142">
        <v>0</v>
      </c>
      <c r="Z240" s="142">
        <f>+'POAI 2020'!B155</f>
        <v>500000000</v>
      </c>
      <c r="AA240" s="142">
        <v>0</v>
      </c>
      <c r="AB240" s="142">
        <v>0</v>
      </c>
      <c r="AC240" s="142">
        <v>0</v>
      </c>
      <c r="AD240" s="142">
        <v>0</v>
      </c>
      <c r="AE240" s="142">
        <f t="shared" si="28"/>
        <v>500000000</v>
      </c>
      <c r="AF240" s="142">
        <v>0</v>
      </c>
      <c r="AG240" s="142">
        <v>0</v>
      </c>
      <c r="AH240" s="142">
        <v>0</v>
      </c>
      <c r="AI240" s="142">
        <v>0</v>
      </c>
      <c r="AJ240" s="142">
        <v>40000000</v>
      </c>
      <c r="AK240" s="142">
        <v>0</v>
      </c>
      <c r="AL240" s="142">
        <f t="shared" si="29"/>
        <v>40000000</v>
      </c>
      <c r="AM240" s="142">
        <v>0</v>
      </c>
      <c r="AN240" s="142">
        <v>0</v>
      </c>
      <c r="AO240" s="142">
        <v>0</v>
      </c>
      <c r="AP240" s="142">
        <v>0</v>
      </c>
      <c r="AQ240" s="142">
        <v>50000000</v>
      </c>
      <c r="AR240" s="142">
        <v>0</v>
      </c>
      <c r="AS240" s="142">
        <f t="shared" si="25"/>
        <v>50000000</v>
      </c>
      <c r="AT240" s="142">
        <v>0</v>
      </c>
      <c r="AU240" s="142">
        <v>0</v>
      </c>
      <c r="AV240" s="142">
        <v>0</v>
      </c>
      <c r="AW240" s="142">
        <v>0</v>
      </c>
      <c r="AX240" s="142">
        <v>40000000</v>
      </c>
      <c r="AY240" s="142">
        <v>0</v>
      </c>
      <c r="AZ240" s="142">
        <f t="shared" si="26"/>
        <v>40000000</v>
      </c>
      <c r="BA240" s="142">
        <f t="shared" si="30"/>
        <v>630000000</v>
      </c>
      <c r="BB240" s="172"/>
    </row>
    <row r="241" spans="1:54" s="143" customFormat="1" ht="116.25" thickTop="1" thickBot="1" x14ac:dyDescent="0.25">
      <c r="A241" s="134"/>
      <c r="B241" s="135" t="s">
        <v>56</v>
      </c>
      <c r="C241" s="135" t="s">
        <v>718</v>
      </c>
      <c r="D241" s="135" t="s">
        <v>719</v>
      </c>
      <c r="E241" s="135" t="s">
        <v>720</v>
      </c>
      <c r="F241" s="135" t="s">
        <v>1193</v>
      </c>
      <c r="G241" s="135" t="s">
        <v>1194</v>
      </c>
      <c r="H241" s="135" t="s">
        <v>7</v>
      </c>
      <c r="I241" s="136" t="s">
        <v>1195</v>
      </c>
      <c r="J241" s="136">
        <v>2</v>
      </c>
      <c r="K241" s="135" t="s">
        <v>721</v>
      </c>
      <c r="L241" s="183" t="s">
        <v>432</v>
      </c>
      <c r="M241" s="135" t="s">
        <v>7</v>
      </c>
      <c r="N241" s="135" t="s">
        <v>455</v>
      </c>
      <c r="O241" s="136">
        <v>10</v>
      </c>
      <c r="P241" s="136">
        <v>238</v>
      </c>
      <c r="Q241" s="134" t="s">
        <v>138</v>
      </c>
      <c r="R241" s="134" t="s">
        <v>1282</v>
      </c>
      <c r="S241" s="136" t="s">
        <v>36</v>
      </c>
      <c r="T241" s="136">
        <v>0</v>
      </c>
      <c r="U241" s="136">
        <v>0</v>
      </c>
      <c r="V241" s="136">
        <v>5</v>
      </c>
      <c r="W241" s="136">
        <v>5</v>
      </c>
      <c r="X241" s="151">
        <f>SUBTOTAL(9,T241:W241)</f>
        <v>10</v>
      </c>
      <c r="Y241" s="142">
        <v>0</v>
      </c>
      <c r="Z241" s="142">
        <v>0</v>
      </c>
      <c r="AA241" s="142">
        <v>0</v>
      </c>
      <c r="AB241" s="142">
        <v>250000000</v>
      </c>
      <c r="AC241" s="142">
        <v>0</v>
      </c>
      <c r="AD241" s="142">
        <v>0</v>
      </c>
      <c r="AE241" s="142">
        <f t="shared" si="28"/>
        <v>250000000</v>
      </c>
      <c r="AF241" s="142">
        <v>0</v>
      </c>
      <c r="AG241" s="142">
        <v>0</v>
      </c>
      <c r="AH241" s="142">
        <v>0</v>
      </c>
      <c r="AI241" s="142">
        <v>100000000</v>
      </c>
      <c r="AJ241" s="142">
        <v>0</v>
      </c>
      <c r="AK241" s="142">
        <v>0</v>
      </c>
      <c r="AL241" s="142">
        <f t="shared" si="29"/>
        <v>100000000</v>
      </c>
      <c r="AM241" s="142">
        <v>0</v>
      </c>
      <c r="AN241" s="142">
        <v>0</v>
      </c>
      <c r="AO241" s="142">
        <v>0</v>
      </c>
      <c r="AP241" s="142">
        <v>15000000</v>
      </c>
      <c r="AQ241" s="142">
        <v>0</v>
      </c>
      <c r="AR241" s="142">
        <v>0</v>
      </c>
      <c r="AS241" s="142">
        <f t="shared" si="25"/>
        <v>15000000</v>
      </c>
      <c r="AT241" s="142">
        <v>0</v>
      </c>
      <c r="AU241" s="142">
        <v>0</v>
      </c>
      <c r="AV241" s="142">
        <v>0</v>
      </c>
      <c r="AW241" s="142">
        <v>35000000</v>
      </c>
      <c r="AX241" s="142">
        <v>0</v>
      </c>
      <c r="AY241" s="142">
        <v>0</v>
      </c>
      <c r="AZ241" s="142">
        <f t="shared" si="26"/>
        <v>35000000</v>
      </c>
      <c r="BA241" s="142">
        <f t="shared" si="30"/>
        <v>400000000</v>
      </c>
      <c r="BB241" s="172"/>
    </row>
    <row r="242" spans="1:54" s="143" customFormat="1" ht="78" thickTop="1" thickBot="1" x14ac:dyDescent="0.25">
      <c r="A242" s="134"/>
      <c r="B242" s="135" t="s">
        <v>56</v>
      </c>
      <c r="C242" s="135" t="s">
        <v>718</v>
      </c>
      <c r="D242" s="135" t="s">
        <v>719</v>
      </c>
      <c r="E242" s="135" t="s">
        <v>720</v>
      </c>
      <c r="F242" s="135" t="s">
        <v>1193</v>
      </c>
      <c r="G242" s="135" t="s">
        <v>1194</v>
      </c>
      <c r="H242" s="135" t="s">
        <v>7</v>
      </c>
      <c r="I242" s="136" t="s">
        <v>1195</v>
      </c>
      <c r="J242" s="136">
        <v>2</v>
      </c>
      <c r="K242" s="135" t="s">
        <v>721</v>
      </c>
      <c r="L242" s="183" t="s">
        <v>42</v>
      </c>
      <c r="M242" s="135" t="s">
        <v>7</v>
      </c>
      <c r="N242" s="135" t="s">
        <v>43</v>
      </c>
      <c r="O242" s="136">
        <v>10</v>
      </c>
      <c r="P242" s="136">
        <v>239</v>
      </c>
      <c r="Q242" s="134" t="s">
        <v>138</v>
      </c>
      <c r="R242" s="134" t="s">
        <v>1282</v>
      </c>
      <c r="S242" s="136" t="s">
        <v>36</v>
      </c>
      <c r="T242" s="136">
        <v>10</v>
      </c>
      <c r="U242" s="136">
        <v>0</v>
      </c>
      <c r="V242" s="136">
        <v>0</v>
      </c>
      <c r="W242" s="136">
        <v>0</v>
      </c>
      <c r="X242" s="151">
        <f>SUBTOTAL(9,T242:W242)</f>
        <v>10</v>
      </c>
      <c r="Y242" s="142">
        <v>0</v>
      </c>
      <c r="Z242" s="142">
        <v>0</v>
      </c>
      <c r="AA242" s="142">
        <v>0</v>
      </c>
      <c r="AB242" s="142">
        <v>0</v>
      </c>
      <c r="AC242" s="142">
        <v>0</v>
      </c>
      <c r="AD242" s="142">
        <v>0</v>
      </c>
      <c r="AE242" s="142">
        <f t="shared" si="28"/>
        <v>0</v>
      </c>
      <c r="AF242" s="142">
        <v>0</v>
      </c>
      <c r="AG242" s="142">
        <v>0</v>
      </c>
      <c r="AH242" s="142">
        <v>0</v>
      </c>
      <c r="AI242" s="142">
        <v>0</v>
      </c>
      <c r="AJ242" s="142">
        <v>0</v>
      </c>
      <c r="AK242" s="142">
        <v>0</v>
      </c>
      <c r="AL242" s="142">
        <f t="shared" si="29"/>
        <v>0</v>
      </c>
      <c r="AM242" s="142">
        <v>0</v>
      </c>
      <c r="AN242" s="142">
        <v>0</v>
      </c>
      <c r="AO242" s="142">
        <v>0</v>
      </c>
      <c r="AP242" s="142">
        <v>0</v>
      </c>
      <c r="AQ242" s="142">
        <v>0</v>
      </c>
      <c r="AR242" s="142">
        <v>0</v>
      </c>
      <c r="AS242" s="142">
        <f t="shared" si="25"/>
        <v>0</v>
      </c>
      <c r="AT242" s="142">
        <v>0</v>
      </c>
      <c r="AU242" s="142">
        <v>0</v>
      </c>
      <c r="AV242" s="142">
        <v>0</v>
      </c>
      <c r="AW242" s="142">
        <v>0</v>
      </c>
      <c r="AX242" s="142">
        <v>0</v>
      </c>
      <c r="AY242" s="142">
        <v>0</v>
      </c>
      <c r="AZ242" s="142">
        <f t="shared" si="26"/>
        <v>0</v>
      </c>
      <c r="BA242" s="142">
        <f t="shared" si="30"/>
        <v>0</v>
      </c>
      <c r="BB242" s="172"/>
    </row>
    <row r="243" spans="1:54" s="143" customFormat="1" ht="78" thickTop="1" thickBot="1" x14ac:dyDescent="0.25">
      <c r="A243" s="134"/>
      <c r="B243" s="135" t="s">
        <v>56</v>
      </c>
      <c r="C243" s="135" t="s">
        <v>718</v>
      </c>
      <c r="D243" s="135" t="s">
        <v>719</v>
      </c>
      <c r="E243" s="135" t="s">
        <v>720</v>
      </c>
      <c r="F243" s="135" t="s">
        <v>1193</v>
      </c>
      <c r="G243" s="135" t="s">
        <v>1194</v>
      </c>
      <c r="H243" s="135" t="s">
        <v>7</v>
      </c>
      <c r="I243" s="136" t="s">
        <v>1195</v>
      </c>
      <c r="J243" s="136">
        <v>2</v>
      </c>
      <c r="K243" s="135" t="s">
        <v>721</v>
      </c>
      <c r="L243" s="183" t="s">
        <v>433</v>
      </c>
      <c r="M243" s="135" t="s">
        <v>7</v>
      </c>
      <c r="N243" s="135" t="s">
        <v>456</v>
      </c>
      <c r="O243" s="136">
        <v>5</v>
      </c>
      <c r="P243" s="136">
        <v>240</v>
      </c>
      <c r="Q243" s="134" t="s">
        <v>138</v>
      </c>
      <c r="R243" s="134" t="s">
        <v>1282</v>
      </c>
      <c r="S243" s="136" t="s">
        <v>36</v>
      </c>
      <c r="T243" s="136">
        <v>2</v>
      </c>
      <c r="U243" s="136">
        <v>0</v>
      </c>
      <c r="V243" s="136">
        <v>2</v>
      </c>
      <c r="W243" s="136">
        <v>1</v>
      </c>
      <c r="X243" s="151">
        <f>SUBTOTAL(9,T243:W243)</f>
        <v>5</v>
      </c>
      <c r="Y243" s="142">
        <v>0</v>
      </c>
      <c r="Z243" s="142">
        <f>+('POAI 2020'!B160/2+'POAI 2020'!B163/2)-5000000</f>
        <v>33273644</v>
      </c>
      <c r="AA243" s="142">
        <v>0</v>
      </c>
      <c r="AB243" s="142">
        <v>0</v>
      </c>
      <c r="AC243" s="142">
        <v>0</v>
      </c>
      <c r="AD243" s="142">
        <v>0</v>
      </c>
      <c r="AE243" s="142">
        <f t="shared" si="28"/>
        <v>33273644</v>
      </c>
      <c r="AF243" s="142">
        <v>0</v>
      </c>
      <c r="AG243" s="142">
        <v>0</v>
      </c>
      <c r="AH243" s="142">
        <v>0</v>
      </c>
      <c r="AI243" s="142">
        <v>0</v>
      </c>
      <c r="AJ243" s="142">
        <v>0</v>
      </c>
      <c r="AK243" s="142">
        <v>0</v>
      </c>
      <c r="AL243" s="142">
        <f t="shared" si="29"/>
        <v>0</v>
      </c>
      <c r="AM243" s="142">
        <v>0</v>
      </c>
      <c r="AN243" s="142">
        <v>0</v>
      </c>
      <c r="AO243" s="142">
        <v>0</v>
      </c>
      <c r="AP243" s="142">
        <v>0</v>
      </c>
      <c r="AQ243" s="142">
        <v>0</v>
      </c>
      <c r="AR243" s="142">
        <v>0</v>
      </c>
      <c r="AS243" s="142">
        <f t="shared" si="25"/>
        <v>0</v>
      </c>
      <c r="AT243" s="142">
        <v>0</v>
      </c>
      <c r="AU243" s="142">
        <v>0</v>
      </c>
      <c r="AV243" s="142">
        <v>0</v>
      </c>
      <c r="AW243" s="142">
        <v>0</v>
      </c>
      <c r="AX243" s="142">
        <v>0</v>
      </c>
      <c r="AY243" s="142">
        <v>0</v>
      </c>
      <c r="AZ243" s="142">
        <f t="shared" si="26"/>
        <v>0</v>
      </c>
      <c r="BA243" s="142">
        <f t="shared" si="30"/>
        <v>33273644</v>
      </c>
      <c r="BB243" s="172"/>
    </row>
    <row r="244" spans="1:54" s="143" customFormat="1" ht="78" thickTop="1" thickBot="1" x14ac:dyDescent="0.25">
      <c r="A244" s="134"/>
      <c r="B244" s="135" t="s">
        <v>56</v>
      </c>
      <c r="C244" s="135" t="s">
        <v>718</v>
      </c>
      <c r="D244" s="135" t="s">
        <v>719</v>
      </c>
      <c r="E244" s="135" t="s">
        <v>720</v>
      </c>
      <c r="F244" s="135" t="s">
        <v>1193</v>
      </c>
      <c r="G244" s="135" t="s">
        <v>1194</v>
      </c>
      <c r="H244" s="135" t="s">
        <v>7</v>
      </c>
      <c r="I244" s="136" t="s">
        <v>1195</v>
      </c>
      <c r="J244" s="136">
        <v>2</v>
      </c>
      <c r="K244" s="135" t="s">
        <v>721</v>
      </c>
      <c r="L244" s="183" t="s">
        <v>434</v>
      </c>
      <c r="M244" s="135" t="s">
        <v>7</v>
      </c>
      <c r="N244" s="135" t="s">
        <v>44</v>
      </c>
      <c r="O244" s="136">
        <v>80</v>
      </c>
      <c r="P244" s="136">
        <v>241</v>
      </c>
      <c r="Q244" s="134" t="s">
        <v>138</v>
      </c>
      <c r="R244" s="134" t="s">
        <v>1282</v>
      </c>
      <c r="S244" s="136" t="s">
        <v>36</v>
      </c>
      <c r="T244" s="136">
        <v>0</v>
      </c>
      <c r="U244" s="136">
        <v>0</v>
      </c>
      <c r="V244" s="136">
        <v>40</v>
      </c>
      <c r="W244" s="136">
        <v>40</v>
      </c>
      <c r="X244" s="151">
        <f>SUBTOTAL(9,T244:W244)</f>
        <v>80</v>
      </c>
      <c r="Y244" s="142">
        <v>0</v>
      </c>
      <c r="Z244" s="142">
        <f>+('POAI 2020'!B160/2+'POAI 2020'!B163/2)-5000000</f>
        <v>33273644</v>
      </c>
      <c r="AA244" s="142">
        <v>0</v>
      </c>
      <c r="AB244" s="142">
        <v>0</v>
      </c>
      <c r="AC244" s="142">
        <f>+'POAI 2020'!AU162</f>
        <v>73559321.989999995</v>
      </c>
      <c r="AD244" s="142">
        <v>0</v>
      </c>
      <c r="AE244" s="142">
        <f t="shared" si="28"/>
        <v>106832965.98999999</v>
      </c>
      <c r="AF244" s="142">
        <v>0</v>
      </c>
      <c r="AG244" s="142">
        <v>0</v>
      </c>
      <c r="AH244" s="142">
        <v>0</v>
      </c>
      <c r="AI244" s="142">
        <v>0</v>
      </c>
      <c r="AJ244" s="142">
        <v>0</v>
      </c>
      <c r="AK244" s="142">
        <v>0</v>
      </c>
      <c r="AL244" s="142">
        <f t="shared" si="29"/>
        <v>0</v>
      </c>
      <c r="AM244" s="142">
        <v>0</v>
      </c>
      <c r="AN244" s="142">
        <v>0</v>
      </c>
      <c r="AO244" s="142">
        <v>0</v>
      </c>
      <c r="AP244" s="142">
        <v>0</v>
      </c>
      <c r="AQ244" s="142">
        <v>0</v>
      </c>
      <c r="AR244" s="142">
        <v>0</v>
      </c>
      <c r="AS244" s="142">
        <f t="shared" si="25"/>
        <v>0</v>
      </c>
      <c r="AT244" s="142">
        <v>0</v>
      </c>
      <c r="AU244" s="142">
        <v>0</v>
      </c>
      <c r="AV244" s="142">
        <v>0</v>
      </c>
      <c r="AW244" s="142">
        <v>0</v>
      </c>
      <c r="AX244" s="142">
        <v>0</v>
      </c>
      <c r="AY244" s="142">
        <v>0</v>
      </c>
      <c r="AZ244" s="142">
        <f t="shared" si="26"/>
        <v>0</v>
      </c>
      <c r="BA244" s="142">
        <f t="shared" si="30"/>
        <v>106832965.98999999</v>
      </c>
      <c r="BB244" s="172"/>
    </row>
    <row r="245" spans="1:54" s="143" customFormat="1" ht="78" thickTop="1" thickBot="1" x14ac:dyDescent="0.25">
      <c r="A245" s="134"/>
      <c r="B245" s="135" t="s">
        <v>56</v>
      </c>
      <c r="C245" s="135" t="s">
        <v>718</v>
      </c>
      <c r="D245" s="135" t="s">
        <v>719</v>
      </c>
      <c r="E245" s="135" t="s">
        <v>720</v>
      </c>
      <c r="F245" s="135" t="s">
        <v>1193</v>
      </c>
      <c r="G245" s="135" t="s">
        <v>1194</v>
      </c>
      <c r="H245" s="135" t="s">
        <v>7</v>
      </c>
      <c r="I245" s="136" t="s">
        <v>1195</v>
      </c>
      <c r="J245" s="136">
        <v>2</v>
      </c>
      <c r="K245" s="135" t="s">
        <v>721</v>
      </c>
      <c r="L245" s="183" t="s">
        <v>435</v>
      </c>
      <c r="M245" s="135" t="s">
        <v>7</v>
      </c>
      <c r="N245" s="135" t="s">
        <v>457</v>
      </c>
      <c r="O245" s="136">
        <v>1</v>
      </c>
      <c r="P245" s="136">
        <v>242</v>
      </c>
      <c r="Q245" s="134" t="s">
        <v>138</v>
      </c>
      <c r="R245" s="134" t="s">
        <v>1282</v>
      </c>
      <c r="S245" s="136" t="s">
        <v>35</v>
      </c>
      <c r="T245" s="136">
        <v>0</v>
      </c>
      <c r="U245" s="136">
        <v>1</v>
      </c>
      <c r="V245" s="136">
        <v>1</v>
      </c>
      <c r="W245" s="136">
        <v>1</v>
      </c>
      <c r="X245" s="151">
        <v>1</v>
      </c>
      <c r="Y245" s="142">
        <v>0</v>
      </c>
      <c r="Z245" s="142">
        <v>10000000</v>
      </c>
      <c r="AA245" s="142">
        <v>0</v>
      </c>
      <c r="AB245" s="142">
        <v>0</v>
      </c>
      <c r="AC245" s="142">
        <v>0</v>
      </c>
      <c r="AD245" s="142">
        <v>0</v>
      </c>
      <c r="AE245" s="142">
        <f t="shared" si="28"/>
        <v>10000000</v>
      </c>
      <c r="AF245" s="142">
        <v>0</v>
      </c>
      <c r="AG245" s="142">
        <v>0</v>
      </c>
      <c r="AH245" s="142">
        <v>0</v>
      </c>
      <c r="AI245" s="142">
        <v>0</v>
      </c>
      <c r="AJ245" s="142">
        <v>0</v>
      </c>
      <c r="AK245" s="142">
        <v>0</v>
      </c>
      <c r="AL245" s="142">
        <f t="shared" si="29"/>
        <v>0</v>
      </c>
      <c r="AM245" s="142">
        <v>0</v>
      </c>
      <c r="AN245" s="142">
        <v>0</v>
      </c>
      <c r="AO245" s="142">
        <v>0</v>
      </c>
      <c r="AP245" s="142">
        <v>0</v>
      </c>
      <c r="AQ245" s="142">
        <v>0</v>
      </c>
      <c r="AR245" s="142">
        <v>0</v>
      </c>
      <c r="AS245" s="142">
        <f t="shared" si="25"/>
        <v>0</v>
      </c>
      <c r="AT245" s="142">
        <v>0</v>
      </c>
      <c r="AU245" s="142">
        <v>0</v>
      </c>
      <c r="AV245" s="142">
        <v>0</v>
      </c>
      <c r="AW245" s="142">
        <v>0</v>
      </c>
      <c r="AX245" s="142">
        <v>0</v>
      </c>
      <c r="AY245" s="142">
        <v>0</v>
      </c>
      <c r="AZ245" s="142">
        <f t="shared" si="26"/>
        <v>0</v>
      </c>
      <c r="BA245" s="142">
        <f t="shared" si="30"/>
        <v>10000000</v>
      </c>
      <c r="BB245" s="172"/>
    </row>
    <row r="246" spans="1:54" s="143" customFormat="1" ht="78" thickTop="1" thickBot="1" x14ac:dyDescent="0.25">
      <c r="A246" s="134"/>
      <c r="B246" s="135" t="s">
        <v>56</v>
      </c>
      <c r="C246" s="135" t="s">
        <v>718</v>
      </c>
      <c r="D246" s="135" t="s">
        <v>719</v>
      </c>
      <c r="E246" s="135" t="s">
        <v>720</v>
      </c>
      <c r="F246" s="135" t="s">
        <v>1193</v>
      </c>
      <c r="G246" s="135" t="s">
        <v>1194</v>
      </c>
      <c r="H246" s="135" t="s">
        <v>7</v>
      </c>
      <c r="I246" s="136" t="s">
        <v>1195</v>
      </c>
      <c r="J246" s="136">
        <v>2</v>
      </c>
      <c r="K246" s="135" t="s">
        <v>721</v>
      </c>
      <c r="L246" s="183" t="s">
        <v>436</v>
      </c>
      <c r="M246" s="135" t="s">
        <v>7</v>
      </c>
      <c r="N246" s="135" t="s">
        <v>458</v>
      </c>
      <c r="O246" s="136">
        <v>20000</v>
      </c>
      <c r="P246" s="136">
        <v>243</v>
      </c>
      <c r="Q246" s="134" t="s">
        <v>138</v>
      </c>
      <c r="R246" s="134" t="s">
        <v>1282</v>
      </c>
      <c r="S246" s="136" t="s">
        <v>36</v>
      </c>
      <c r="T246" s="136">
        <v>0</v>
      </c>
      <c r="U246" s="136">
        <v>0</v>
      </c>
      <c r="V246" s="136">
        <v>10000</v>
      </c>
      <c r="W246" s="136">
        <v>10000</v>
      </c>
      <c r="X246" s="151">
        <f>SUBTOTAL(9,T246:W246)</f>
        <v>20000</v>
      </c>
      <c r="Y246" s="142">
        <v>0</v>
      </c>
      <c r="Z246" s="142">
        <v>0</v>
      </c>
      <c r="AA246" s="142">
        <v>0</v>
      </c>
      <c r="AB246" s="142">
        <v>0</v>
      </c>
      <c r="AC246" s="142">
        <v>0</v>
      </c>
      <c r="AD246" s="142">
        <v>0</v>
      </c>
      <c r="AE246" s="142">
        <f t="shared" si="28"/>
        <v>0</v>
      </c>
      <c r="AF246" s="142">
        <v>0</v>
      </c>
      <c r="AG246" s="142">
        <v>0</v>
      </c>
      <c r="AH246" s="142">
        <v>0</v>
      </c>
      <c r="AI246" s="142">
        <v>0</v>
      </c>
      <c r="AJ246" s="142">
        <v>0</v>
      </c>
      <c r="AK246" s="142">
        <v>0</v>
      </c>
      <c r="AL246" s="142">
        <f t="shared" si="29"/>
        <v>0</v>
      </c>
      <c r="AM246" s="142">
        <v>0</v>
      </c>
      <c r="AN246" s="142">
        <v>0</v>
      </c>
      <c r="AO246" s="142">
        <v>0</v>
      </c>
      <c r="AP246" s="142">
        <v>85000000</v>
      </c>
      <c r="AQ246" s="142">
        <v>0</v>
      </c>
      <c r="AR246" s="142">
        <v>0</v>
      </c>
      <c r="AS246" s="142">
        <f t="shared" si="25"/>
        <v>85000000</v>
      </c>
      <c r="AT246" s="142">
        <v>0</v>
      </c>
      <c r="AU246" s="142">
        <v>0</v>
      </c>
      <c r="AV246" s="142">
        <v>0</v>
      </c>
      <c r="AW246" s="142">
        <v>15000000</v>
      </c>
      <c r="AX246" s="142">
        <v>0</v>
      </c>
      <c r="AY246" s="142">
        <v>0</v>
      </c>
      <c r="AZ246" s="142">
        <f t="shared" si="26"/>
        <v>15000000</v>
      </c>
      <c r="BA246" s="142">
        <f t="shared" si="30"/>
        <v>100000000</v>
      </c>
      <c r="BB246" s="172"/>
    </row>
    <row r="247" spans="1:54" s="143" customFormat="1" ht="78" thickTop="1" thickBot="1" x14ac:dyDescent="0.25">
      <c r="A247" s="134"/>
      <c r="B247" s="135" t="s">
        <v>56</v>
      </c>
      <c r="C247" s="135" t="s">
        <v>718</v>
      </c>
      <c r="D247" s="135" t="s">
        <v>719</v>
      </c>
      <c r="E247" s="135" t="s">
        <v>720</v>
      </c>
      <c r="F247" s="135" t="s">
        <v>1193</v>
      </c>
      <c r="G247" s="135" t="s">
        <v>1194</v>
      </c>
      <c r="H247" s="135" t="s">
        <v>7</v>
      </c>
      <c r="I247" s="136" t="s">
        <v>1195</v>
      </c>
      <c r="J247" s="136">
        <v>2</v>
      </c>
      <c r="K247" s="135" t="s">
        <v>721</v>
      </c>
      <c r="L247" s="183" t="s">
        <v>437</v>
      </c>
      <c r="M247" s="135" t="s">
        <v>7</v>
      </c>
      <c r="N247" s="135" t="s">
        <v>459</v>
      </c>
      <c r="O247" s="136">
        <v>2</v>
      </c>
      <c r="P247" s="136">
        <v>244</v>
      </c>
      <c r="Q247" s="134" t="s">
        <v>138</v>
      </c>
      <c r="R247" s="134" t="s">
        <v>1282</v>
      </c>
      <c r="S247" s="136" t="s">
        <v>36</v>
      </c>
      <c r="T247" s="136">
        <v>0</v>
      </c>
      <c r="U247" s="136">
        <v>0</v>
      </c>
      <c r="V247" s="136">
        <v>1</v>
      </c>
      <c r="W247" s="136">
        <v>1</v>
      </c>
      <c r="X247" s="151">
        <f>SUBTOTAL(9,T247:W247)</f>
        <v>2</v>
      </c>
      <c r="Y247" s="142">
        <v>0</v>
      </c>
      <c r="Z247" s="142">
        <v>0</v>
      </c>
      <c r="AA247" s="142">
        <v>0</v>
      </c>
      <c r="AB247" s="142">
        <v>0</v>
      </c>
      <c r="AC247" s="142">
        <v>0</v>
      </c>
      <c r="AD247" s="142">
        <v>0</v>
      </c>
      <c r="AE247" s="142">
        <f t="shared" si="28"/>
        <v>0</v>
      </c>
      <c r="AF247" s="142">
        <v>0</v>
      </c>
      <c r="AG247" s="142">
        <v>0</v>
      </c>
      <c r="AH247" s="142">
        <v>0</v>
      </c>
      <c r="AI247" s="142">
        <v>0</v>
      </c>
      <c r="AJ247" s="142">
        <v>0</v>
      </c>
      <c r="AK247" s="142">
        <v>0</v>
      </c>
      <c r="AL247" s="142">
        <f t="shared" si="29"/>
        <v>0</v>
      </c>
      <c r="AM247" s="142">
        <v>0</v>
      </c>
      <c r="AN247" s="142">
        <v>0</v>
      </c>
      <c r="AO247" s="142">
        <v>0</v>
      </c>
      <c r="AP247" s="142">
        <v>0</v>
      </c>
      <c r="AQ247" s="142">
        <v>0</v>
      </c>
      <c r="AR247" s="142">
        <v>0</v>
      </c>
      <c r="AS247" s="142">
        <f t="shared" si="25"/>
        <v>0</v>
      </c>
      <c r="AT247" s="142">
        <v>0</v>
      </c>
      <c r="AU247" s="142">
        <v>0</v>
      </c>
      <c r="AV247" s="142">
        <v>0</v>
      </c>
      <c r="AW247" s="142">
        <v>0</v>
      </c>
      <c r="AX247" s="142">
        <v>0</v>
      </c>
      <c r="AY247" s="142">
        <v>0</v>
      </c>
      <c r="AZ247" s="142">
        <f t="shared" si="26"/>
        <v>0</v>
      </c>
      <c r="BA247" s="142">
        <f t="shared" si="30"/>
        <v>0</v>
      </c>
      <c r="BB247" s="172"/>
    </row>
    <row r="248" spans="1:54" s="143" customFormat="1" ht="78" thickTop="1" thickBot="1" x14ac:dyDescent="0.25">
      <c r="A248" s="134"/>
      <c r="B248" s="135" t="s">
        <v>56</v>
      </c>
      <c r="C248" s="135" t="s">
        <v>718</v>
      </c>
      <c r="D248" s="135" t="s">
        <v>719</v>
      </c>
      <c r="E248" s="135" t="s">
        <v>720</v>
      </c>
      <c r="F248" s="135" t="s">
        <v>1193</v>
      </c>
      <c r="G248" s="135" t="s">
        <v>1194</v>
      </c>
      <c r="H248" s="135" t="s">
        <v>7</v>
      </c>
      <c r="I248" s="136" t="s">
        <v>1195</v>
      </c>
      <c r="J248" s="136">
        <v>2</v>
      </c>
      <c r="K248" s="135" t="s">
        <v>721</v>
      </c>
      <c r="L248" s="183" t="s">
        <v>438</v>
      </c>
      <c r="M248" s="135" t="s">
        <v>7</v>
      </c>
      <c r="N248" s="135" t="s">
        <v>460</v>
      </c>
      <c r="O248" s="136">
        <v>1</v>
      </c>
      <c r="P248" s="136">
        <v>245</v>
      </c>
      <c r="Q248" s="134" t="s">
        <v>138</v>
      </c>
      <c r="R248" s="134" t="s">
        <v>1282</v>
      </c>
      <c r="S248" s="136" t="s">
        <v>36</v>
      </c>
      <c r="T248" s="136">
        <v>0</v>
      </c>
      <c r="U248" s="136">
        <v>0</v>
      </c>
      <c r="V248" s="136">
        <v>1</v>
      </c>
      <c r="W248" s="136">
        <v>0</v>
      </c>
      <c r="X248" s="151">
        <f>SUBTOTAL(9,T248:W248)</f>
        <v>1</v>
      </c>
      <c r="Y248" s="142">
        <v>0</v>
      </c>
      <c r="Z248" s="142">
        <v>0</v>
      </c>
      <c r="AA248" s="142">
        <v>0</v>
      </c>
      <c r="AB248" s="142">
        <v>0</v>
      </c>
      <c r="AC248" s="142">
        <v>0</v>
      </c>
      <c r="AD248" s="142">
        <v>0</v>
      </c>
      <c r="AE248" s="142">
        <f t="shared" si="28"/>
        <v>0</v>
      </c>
      <c r="AF248" s="142">
        <v>0</v>
      </c>
      <c r="AG248" s="142">
        <v>0</v>
      </c>
      <c r="AH248" s="142">
        <v>0</v>
      </c>
      <c r="AI248" s="142">
        <v>0</v>
      </c>
      <c r="AJ248" s="142">
        <v>0</v>
      </c>
      <c r="AK248" s="142">
        <v>0</v>
      </c>
      <c r="AL248" s="142">
        <f t="shared" si="29"/>
        <v>0</v>
      </c>
      <c r="AM248" s="142">
        <v>0</v>
      </c>
      <c r="AN248" s="142">
        <v>0</v>
      </c>
      <c r="AO248" s="142">
        <v>0</v>
      </c>
      <c r="AP248" s="142">
        <v>0</v>
      </c>
      <c r="AQ248" s="142">
        <v>0</v>
      </c>
      <c r="AR248" s="142">
        <v>0</v>
      </c>
      <c r="AS248" s="142">
        <f t="shared" si="25"/>
        <v>0</v>
      </c>
      <c r="AT248" s="142">
        <v>0</v>
      </c>
      <c r="AU248" s="142">
        <v>0</v>
      </c>
      <c r="AV248" s="142">
        <v>0</v>
      </c>
      <c r="AW248" s="142">
        <v>0</v>
      </c>
      <c r="AX248" s="142">
        <v>0</v>
      </c>
      <c r="AY248" s="142">
        <v>0</v>
      </c>
      <c r="AZ248" s="142">
        <f t="shared" si="26"/>
        <v>0</v>
      </c>
      <c r="BA248" s="142">
        <f t="shared" si="30"/>
        <v>0</v>
      </c>
      <c r="BB248" s="172"/>
    </row>
    <row r="249" spans="1:54" s="143" customFormat="1" ht="65.25" thickTop="1" thickBot="1" x14ac:dyDescent="0.25">
      <c r="A249" s="134"/>
      <c r="B249" s="135" t="s">
        <v>56</v>
      </c>
      <c r="C249" s="135" t="s">
        <v>718</v>
      </c>
      <c r="D249" s="135" t="s">
        <v>722</v>
      </c>
      <c r="E249" s="135" t="s">
        <v>723</v>
      </c>
      <c r="F249" s="135" t="s">
        <v>724</v>
      </c>
      <c r="G249" s="135" t="s">
        <v>1196</v>
      </c>
      <c r="H249" s="135" t="s">
        <v>7</v>
      </c>
      <c r="I249" s="136">
        <v>0</v>
      </c>
      <c r="J249" s="136">
        <v>1</v>
      </c>
      <c r="K249" s="135" t="s">
        <v>725</v>
      </c>
      <c r="L249" s="135" t="s">
        <v>439</v>
      </c>
      <c r="M249" s="135" t="s">
        <v>7</v>
      </c>
      <c r="N249" s="135" t="s">
        <v>461</v>
      </c>
      <c r="O249" s="136">
        <v>2</v>
      </c>
      <c r="P249" s="136">
        <v>246</v>
      </c>
      <c r="Q249" s="134" t="s">
        <v>138</v>
      </c>
      <c r="R249" s="134" t="s">
        <v>1282</v>
      </c>
      <c r="S249" s="136" t="s">
        <v>36</v>
      </c>
      <c r="T249" s="136">
        <v>0</v>
      </c>
      <c r="U249" s="136">
        <v>1</v>
      </c>
      <c r="V249" s="136">
        <v>1</v>
      </c>
      <c r="W249" s="136">
        <v>0</v>
      </c>
      <c r="X249" s="151">
        <f>SUBTOTAL(9,T249:W249)</f>
        <v>2</v>
      </c>
      <c r="Y249" s="142">
        <v>0</v>
      </c>
      <c r="Z249" s="142">
        <v>0</v>
      </c>
      <c r="AA249" s="142">
        <v>0</v>
      </c>
      <c r="AB249" s="142">
        <v>0</v>
      </c>
      <c r="AC249" s="142">
        <v>0</v>
      </c>
      <c r="AD249" s="142">
        <v>0</v>
      </c>
      <c r="AE249" s="142">
        <f t="shared" si="28"/>
        <v>0</v>
      </c>
      <c r="AF249" s="142">
        <v>0</v>
      </c>
      <c r="AG249" s="142">
        <v>0</v>
      </c>
      <c r="AH249" s="142">
        <v>0</v>
      </c>
      <c r="AI249" s="142">
        <v>0</v>
      </c>
      <c r="AJ249" s="142">
        <v>10000000</v>
      </c>
      <c r="AK249" s="142">
        <v>0</v>
      </c>
      <c r="AL249" s="142">
        <f t="shared" si="29"/>
        <v>10000000</v>
      </c>
      <c r="AM249" s="142">
        <v>0</v>
      </c>
      <c r="AN249" s="142">
        <v>0</v>
      </c>
      <c r="AO249" s="142">
        <v>0</v>
      </c>
      <c r="AP249" s="142">
        <v>0</v>
      </c>
      <c r="AQ249" s="142">
        <v>22000000</v>
      </c>
      <c r="AR249" s="142">
        <v>0</v>
      </c>
      <c r="AS249" s="142">
        <f t="shared" si="25"/>
        <v>22000000</v>
      </c>
      <c r="AT249" s="142">
        <v>0</v>
      </c>
      <c r="AU249" s="142">
        <v>0</v>
      </c>
      <c r="AV249" s="142">
        <v>0</v>
      </c>
      <c r="AW249" s="142">
        <v>0</v>
      </c>
      <c r="AX249" s="142">
        <v>20000000</v>
      </c>
      <c r="AY249" s="142">
        <v>0</v>
      </c>
      <c r="AZ249" s="142">
        <f t="shared" si="26"/>
        <v>20000000</v>
      </c>
      <c r="BA249" s="142">
        <f t="shared" si="30"/>
        <v>52000000</v>
      </c>
      <c r="BB249" s="172"/>
    </row>
    <row r="250" spans="1:54" s="143" customFormat="1" ht="65.25" thickTop="1" thickBot="1" x14ac:dyDescent="0.25">
      <c r="A250" s="134"/>
      <c r="B250" s="135" t="s">
        <v>56</v>
      </c>
      <c r="C250" s="135" t="s">
        <v>718</v>
      </c>
      <c r="D250" s="135" t="s">
        <v>722</v>
      </c>
      <c r="E250" s="135" t="s">
        <v>723</v>
      </c>
      <c r="F250" s="135" t="s">
        <v>724</v>
      </c>
      <c r="G250" s="135" t="s">
        <v>1196</v>
      </c>
      <c r="H250" s="135" t="s">
        <v>7</v>
      </c>
      <c r="I250" s="136">
        <v>0</v>
      </c>
      <c r="J250" s="136">
        <v>1</v>
      </c>
      <c r="K250" s="135" t="s">
        <v>725</v>
      </c>
      <c r="L250" s="135" t="s">
        <v>440</v>
      </c>
      <c r="M250" s="135" t="s">
        <v>7</v>
      </c>
      <c r="N250" s="135" t="s">
        <v>462</v>
      </c>
      <c r="O250" s="136">
        <v>1</v>
      </c>
      <c r="P250" s="136">
        <v>247</v>
      </c>
      <c r="Q250" s="134" t="s">
        <v>138</v>
      </c>
      <c r="R250" s="134" t="s">
        <v>1282</v>
      </c>
      <c r="S250" s="136" t="s">
        <v>35</v>
      </c>
      <c r="T250" s="136">
        <v>1</v>
      </c>
      <c r="U250" s="136">
        <v>1</v>
      </c>
      <c r="V250" s="136">
        <v>1</v>
      </c>
      <c r="W250" s="136">
        <v>1</v>
      </c>
      <c r="X250" s="151">
        <v>1</v>
      </c>
      <c r="Y250" s="142">
        <v>0</v>
      </c>
      <c r="Z250" s="142">
        <f>+'POAI 2020'!B161/2</f>
        <v>6000000</v>
      </c>
      <c r="AA250" s="142">
        <v>0</v>
      </c>
      <c r="AB250" s="142">
        <v>0</v>
      </c>
      <c r="AC250" s="142">
        <v>0</v>
      </c>
      <c r="AD250" s="142">
        <v>0</v>
      </c>
      <c r="AE250" s="142">
        <f t="shared" si="28"/>
        <v>6000000</v>
      </c>
      <c r="AF250" s="142">
        <v>0</v>
      </c>
      <c r="AG250" s="142">
        <v>0</v>
      </c>
      <c r="AH250" s="142">
        <v>0</v>
      </c>
      <c r="AI250" s="142">
        <v>0</v>
      </c>
      <c r="AJ250" s="142">
        <v>10000000</v>
      </c>
      <c r="AK250" s="142">
        <v>0</v>
      </c>
      <c r="AL250" s="142">
        <f t="shared" si="29"/>
        <v>10000000</v>
      </c>
      <c r="AM250" s="142">
        <v>0</v>
      </c>
      <c r="AN250" s="142">
        <v>0</v>
      </c>
      <c r="AO250" s="142">
        <v>0</v>
      </c>
      <c r="AP250" s="142">
        <v>0</v>
      </c>
      <c r="AQ250" s="142">
        <v>22000000</v>
      </c>
      <c r="AR250" s="142">
        <v>0</v>
      </c>
      <c r="AS250" s="142">
        <f t="shared" si="25"/>
        <v>22000000</v>
      </c>
      <c r="AT250" s="142">
        <v>0</v>
      </c>
      <c r="AU250" s="142">
        <v>0</v>
      </c>
      <c r="AV250" s="142">
        <v>0</v>
      </c>
      <c r="AW250" s="142">
        <v>0</v>
      </c>
      <c r="AX250" s="142">
        <v>15000000</v>
      </c>
      <c r="AY250" s="142">
        <v>0</v>
      </c>
      <c r="AZ250" s="142">
        <f t="shared" si="26"/>
        <v>15000000</v>
      </c>
      <c r="BA250" s="142">
        <f t="shared" si="30"/>
        <v>53000000</v>
      </c>
      <c r="BB250" s="172"/>
    </row>
    <row r="251" spans="1:54" s="143" customFormat="1" ht="65.25" thickTop="1" thickBot="1" x14ac:dyDescent="0.25">
      <c r="A251" s="134"/>
      <c r="B251" s="135" t="s">
        <v>56</v>
      </c>
      <c r="C251" s="135" t="s">
        <v>718</v>
      </c>
      <c r="D251" s="135" t="s">
        <v>722</v>
      </c>
      <c r="E251" s="135" t="s">
        <v>723</v>
      </c>
      <c r="F251" s="135" t="s">
        <v>724</v>
      </c>
      <c r="G251" s="135" t="s">
        <v>1196</v>
      </c>
      <c r="H251" s="135" t="s">
        <v>7</v>
      </c>
      <c r="I251" s="136">
        <v>0</v>
      </c>
      <c r="J251" s="136">
        <v>1</v>
      </c>
      <c r="K251" s="135" t="s">
        <v>725</v>
      </c>
      <c r="L251" s="135" t="s">
        <v>441</v>
      </c>
      <c r="M251" s="135" t="s">
        <v>7</v>
      </c>
      <c r="N251" s="135" t="s">
        <v>463</v>
      </c>
      <c r="O251" s="136">
        <v>2</v>
      </c>
      <c r="P251" s="136">
        <v>248</v>
      </c>
      <c r="Q251" s="134" t="s">
        <v>138</v>
      </c>
      <c r="R251" s="134" t="s">
        <v>1282</v>
      </c>
      <c r="S251" s="136" t="s">
        <v>36</v>
      </c>
      <c r="T251" s="136">
        <v>0</v>
      </c>
      <c r="U251" s="136">
        <v>1</v>
      </c>
      <c r="V251" s="136">
        <v>1</v>
      </c>
      <c r="W251" s="136">
        <v>0</v>
      </c>
      <c r="X251" s="151">
        <f>SUBTOTAL(9,T251:W251)</f>
        <v>2</v>
      </c>
      <c r="Y251" s="142">
        <v>0</v>
      </c>
      <c r="Z251" s="142">
        <f>+'POAI 2020'!B161/2</f>
        <v>6000000</v>
      </c>
      <c r="AA251" s="142">
        <v>0</v>
      </c>
      <c r="AB251" s="142">
        <v>0</v>
      </c>
      <c r="AC251" s="142">
        <v>0</v>
      </c>
      <c r="AD251" s="142">
        <v>0</v>
      </c>
      <c r="AE251" s="142">
        <f t="shared" si="28"/>
        <v>6000000</v>
      </c>
      <c r="AF251" s="142">
        <v>0</v>
      </c>
      <c r="AG251" s="142">
        <v>0</v>
      </c>
      <c r="AH251" s="142">
        <v>0</v>
      </c>
      <c r="AI251" s="142">
        <v>0</v>
      </c>
      <c r="AJ251" s="142">
        <v>10000000</v>
      </c>
      <c r="AK251" s="142">
        <v>0</v>
      </c>
      <c r="AL251" s="142">
        <f t="shared" si="29"/>
        <v>10000000</v>
      </c>
      <c r="AM251" s="142">
        <v>0</v>
      </c>
      <c r="AN251" s="142">
        <v>0</v>
      </c>
      <c r="AO251" s="142">
        <v>0</v>
      </c>
      <c r="AP251" s="142">
        <v>0</v>
      </c>
      <c r="AQ251" s="142">
        <v>0</v>
      </c>
      <c r="AR251" s="142">
        <v>0</v>
      </c>
      <c r="AS251" s="142">
        <f t="shared" si="25"/>
        <v>0</v>
      </c>
      <c r="AT251" s="142">
        <v>0</v>
      </c>
      <c r="AU251" s="142">
        <v>0</v>
      </c>
      <c r="AV251" s="142">
        <v>0</v>
      </c>
      <c r="AW251" s="142">
        <v>0</v>
      </c>
      <c r="AX251" s="142">
        <v>5000000</v>
      </c>
      <c r="AY251" s="142">
        <v>0</v>
      </c>
      <c r="AZ251" s="142">
        <f t="shared" si="26"/>
        <v>5000000</v>
      </c>
      <c r="BA251" s="142">
        <f t="shared" si="30"/>
        <v>21000000</v>
      </c>
      <c r="BB251" s="172"/>
    </row>
    <row r="252" spans="1:54" s="143" customFormat="1" ht="65.25" thickTop="1" thickBot="1" x14ac:dyDescent="0.25">
      <c r="A252" s="134"/>
      <c r="B252" s="135" t="s">
        <v>56</v>
      </c>
      <c r="C252" s="135" t="s">
        <v>718</v>
      </c>
      <c r="D252" s="135" t="s">
        <v>421</v>
      </c>
      <c r="E252" s="135" t="s">
        <v>726</v>
      </c>
      <c r="F252" s="135" t="s">
        <v>727</v>
      </c>
      <c r="G252" s="135" t="s">
        <v>1197</v>
      </c>
      <c r="H252" s="135" t="s">
        <v>7</v>
      </c>
      <c r="I252" s="136">
        <v>0</v>
      </c>
      <c r="J252" s="136">
        <v>1</v>
      </c>
      <c r="K252" s="135" t="s">
        <v>427</v>
      </c>
      <c r="L252" s="135" t="s">
        <v>728</v>
      </c>
      <c r="M252" s="135" t="s">
        <v>7</v>
      </c>
      <c r="N252" s="135" t="s">
        <v>729</v>
      </c>
      <c r="O252" s="136">
        <v>1</v>
      </c>
      <c r="P252" s="136">
        <v>249</v>
      </c>
      <c r="Q252" s="134" t="s">
        <v>1141</v>
      </c>
      <c r="R252" s="134" t="s">
        <v>1284</v>
      </c>
      <c r="S252" s="136" t="s">
        <v>36</v>
      </c>
      <c r="T252" s="136">
        <v>0</v>
      </c>
      <c r="U252" s="136">
        <v>0</v>
      </c>
      <c r="V252" s="136">
        <v>0</v>
      </c>
      <c r="W252" s="136">
        <v>1</v>
      </c>
      <c r="X252" s="151">
        <f>SUBTOTAL(9,T252:W252)</f>
        <v>1</v>
      </c>
      <c r="Y252" s="142">
        <v>0</v>
      </c>
      <c r="Z252" s="142">
        <v>0</v>
      </c>
      <c r="AA252" s="142">
        <v>0</v>
      </c>
      <c r="AB252" s="142">
        <v>0</v>
      </c>
      <c r="AC252" s="142">
        <v>0</v>
      </c>
      <c r="AD252" s="142">
        <v>0</v>
      </c>
      <c r="AE252" s="142">
        <f t="shared" si="28"/>
        <v>0</v>
      </c>
      <c r="AF252" s="142">
        <v>0</v>
      </c>
      <c r="AG252" s="142">
        <v>0</v>
      </c>
      <c r="AH252" s="142">
        <v>0</v>
      </c>
      <c r="AI252" s="142">
        <v>0</v>
      </c>
      <c r="AJ252" s="142">
        <v>0</v>
      </c>
      <c r="AK252" s="142">
        <v>0</v>
      </c>
      <c r="AL252" s="142">
        <f t="shared" si="29"/>
        <v>0</v>
      </c>
      <c r="AM252" s="142">
        <v>0</v>
      </c>
      <c r="AN252" s="142">
        <v>0</v>
      </c>
      <c r="AO252" s="142">
        <v>0</v>
      </c>
      <c r="AP252" s="142">
        <v>0</v>
      </c>
      <c r="AQ252" s="142">
        <v>0</v>
      </c>
      <c r="AR252" s="142">
        <v>0</v>
      </c>
      <c r="AS252" s="142">
        <f t="shared" si="25"/>
        <v>0</v>
      </c>
      <c r="AT252" s="142">
        <v>0</v>
      </c>
      <c r="AU252" s="142">
        <v>0</v>
      </c>
      <c r="AV252" s="142">
        <v>0</v>
      </c>
      <c r="AW252" s="142">
        <v>0</v>
      </c>
      <c r="AX252" s="142">
        <v>0</v>
      </c>
      <c r="AY252" s="142">
        <v>1000000000</v>
      </c>
      <c r="AZ252" s="142">
        <f t="shared" si="26"/>
        <v>1000000000</v>
      </c>
      <c r="BA252" s="142">
        <f t="shared" si="30"/>
        <v>1000000000</v>
      </c>
      <c r="BB252" s="172"/>
    </row>
    <row r="253" spans="1:54" s="143" customFormat="1" ht="65.25" thickTop="1" thickBot="1" x14ac:dyDescent="0.25">
      <c r="A253" s="134"/>
      <c r="B253" s="135" t="s">
        <v>56</v>
      </c>
      <c r="C253" s="135" t="s">
        <v>718</v>
      </c>
      <c r="D253" s="135" t="s">
        <v>421</v>
      </c>
      <c r="E253" s="135" t="s">
        <v>726</v>
      </c>
      <c r="F253" s="135" t="s">
        <v>727</v>
      </c>
      <c r="G253" s="135" t="s">
        <v>1197</v>
      </c>
      <c r="H253" s="135" t="s">
        <v>7</v>
      </c>
      <c r="I253" s="136">
        <v>0</v>
      </c>
      <c r="J253" s="136">
        <v>1</v>
      </c>
      <c r="K253" s="135" t="s">
        <v>427</v>
      </c>
      <c r="L253" s="135" t="s">
        <v>442</v>
      </c>
      <c r="M253" s="135" t="s">
        <v>7</v>
      </c>
      <c r="N253" s="135" t="s">
        <v>464</v>
      </c>
      <c r="O253" s="136">
        <v>1</v>
      </c>
      <c r="P253" s="136">
        <v>250</v>
      </c>
      <c r="Q253" s="134" t="s">
        <v>138</v>
      </c>
      <c r="R253" s="134" t="s">
        <v>1282</v>
      </c>
      <c r="S253" s="136" t="s">
        <v>36</v>
      </c>
      <c r="T253" s="136">
        <v>0</v>
      </c>
      <c r="U253" s="136">
        <v>0</v>
      </c>
      <c r="V253" s="136">
        <v>0</v>
      </c>
      <c r="W253" s="136">
        <v>1</v>
      </c>
      <c r="X253" s="151">
        <v>1</v>
      </c>
      <c r="Y253" s="142">
        <v>0</v>
      </c>
      <c r="Z253" s="142">
        <v>0</v>
      </c>
      <c r="AA253" s="142">
        <v>0</v>
      </c>
      <c r="AB253" s="142">
        <v>0</v>
      </c>
      <c r="AC253" s="142">
        <v>0</v>
      </c>
      <c r="AD253" s="142">
        <v>0</v>
      </c>
      <c r="AE253" s="142">
        <f t="shared" si="28"/>
        <v>0</v>
      </c>
      <c r="AF253" s="142">
        <v>0</v>
      </c>
      <c r="AG253" s="142">
        <v>0</v>
      </c>
      <c r="AH253" s="142">
        <v>0</v>
      </c>
      <c r="AI253" s="142">
        <v>0</v>
      </c>
      <c r="AJ253" s="142">
        <v>0</v>
      </c>
      <c r="AK253" s="142">
        <v>0</v>
      </c>
      <c r="AL253" s="142">
        <f t="shared" si="29"/>
        <v>0</v>
      </c>
      <c r="AM253" s="142">
        <v>0</v>
      </c>
      <c r="AN253" s="142">
        <v>0</v>
      </c>
      <c r="AO253" s="142">
        <v>0</v>
      </c>
      <c r="AP253" s="142">
        <v>0</v>
      </c>
      <c r="AQ253" s="142">
        <v>0</v>
      </c>
      <c r="AR253" s="142">
        <v>0</v>
      </c>
      <c r="AS253" s="142">
        <f t="shared" si="25"/>
        <v>0</v>
      </c>
      <c r="AT253" s="142">
        <v>0</v>
      </c>
      <c r="AU253" s="142">
        <v>0</v>
      </c>
      <c r="AV253" s="142">
        <v>0</v>
      </c>
      <c r="AW253" s="142">
        <v>0</v>
      </c>
      <c r="AX253" s="142">
        <v>0</v>
      </c>
      <c r="AY253" s="142">
        <v>1000000000</v>
      </c>
      <c r="AZ253" s="142">
        <f t="shared" si="26"/>
        <v>1000000000</v>
      </c>
      <c r="BA253" s="142">
        <f t="shared" si="30"/>
        <v>1000000000</v>
      </c>
      <c r="BB253" s="172"/>
    </row>
    <row r="254" spans="1:54" s="143" customFormat="1" ht="65.25" thickTop="1" thickBot="1" x14ac:dyDescent="0.25">
      <c r="A254" s="134"/>
      <c r="B254" s="135" t="s">
        <v>56</v>
      </c>
      <c r="C254" s="135" t="s">
        <v>718</v>
      </c>
      <c r="D254" s="135" t="s">
        <v>421</v>
      </c>
      <c r="E254" s="135" t="s">
        <v>726</v>
      </c>
      <c r="F254" s="135" t="s">
        <v>727</v>
      </c>
      <c r="G254" s="135" t="s">
        <v>1197</v>
      </c>
      <c r="H254" s="135" t="s">
        <v>7</v>
      </c>
      <c r="I254" s="136">
        <v>0</v>
      </c>
      <c r="J254" s="136">
        <v>1</v>
      </c>
      <c r="K254" s="135" t="s">
        <v>427</v>
      </c>
      <c r="L254" s="183" t="s">
        <v>443</v>
      </c>
      <c r="M254" s="135" t="s">
        <v>7</v>
      </c>
      <c r="N254" s="135" t="s">
        <v>465</v>
      </c>
      <c r="O254" s="136">
        <v>2</v>
      </c>
      <c r="P254" s="136">
        <v>251</v>
      </c>
      <c r="Q254" s="134" t="s">
        <v>419</v>
      </c>
      <c r="R254" s="134" t="s">
        <v>1283</v>
      </c>
      <c r="S254" s="136" t="s">
        <v>36</v>
      </c>
      <c r="T254" s="136">
        <v>0</v>
      </c>
      <c r="U254" s="136">
        <v>0</v>
      </c>
      <c r="V254" s="136">
        <v>0</v>
      </c>
      <c r="W254" s="136">
        <v>2</v>
      </c>
      <c r="X254" s="151">
        <v>2</v>
      </c>
      <c r="Y254" s="142">
        <v>0</v>
      </c>
      <c r="Z254" s="142">
        <v>0</v>
      </c>
      <c r="AA254" s="142">
        <v>0</v>
      </c>
      <c r="AB254" s="142">
        <v>0</v>
      </c>
      <c r="AC254" s="142">
        <v>0</v>
      </c>
      <c r="AD254" s="142">
        <v>0</v>
      </c>
      <c r="AE254" s="142">
        <f t="shared" si="28"/>
        <v>0</v>
      </c>
      <c r="AF254" s="142">
        <v>0</v>
      </c>
      <c r="AG254" s="142">
        <v>0</v>
      </c>
      <c r="AH254" s="142">
        <v>0</v>
      </c>
      <c r="AI254" s="142">
        <v>0</v>
      </c>
      <c r="AJ254" s="142">
        <v>0</v>
      </c>
      <c r="AK254" s="142">
        <v>0</v>
      </c>
      <c r="AL254" s="142">
        <f t="shared" si="29"/>
        <v>0</v>
      </c>
      <c r="AM254" s="142">
        <v>0</v>
      </c>
      <c r="AN254" s="142">
        <v>0</v>
      </c>
      <c r="AO254" s="142">
        <v>0</v>
      </c>
      <c r="AP254" s="142">
        <v>0</v>
      </c>
      <c r="AQ254" s="142">
        <v>0</v>
      </c>
      <c r="AR254" s="142">
        <v>0</v>
      </c>
      <c r="AS254" s="142">
        <f t="shared" si="25"/>
        <v>0</v>
      </c>
      <c r="AT254" s="142">
        <v>0</v>
      </c>
      <c r="AU254" s="142">
        <v>0</v>
      </c>
      <c r="AV254" s="142">
        <v>0</v>
      </c>
      <c r="AW254" s="142">
        <v>0</v>
      </c>
      <c r="AX254" s="142">
        <v>0</v>
      </c>
      <c r="AY254" s="142">
        <v>1000000000</v>
      </c>
      <c r="AZ254" s="142">
        <f t="shared" si="26"/>
        <v>1000000000</v>
      </c>
      <c r="BA254" s="142">
        <f t="shared" si="30"/>
        <v>1000000000</v>
      </c>
      <c r="BB254" s="172"/>
    </row>
    <row r="255" spans="1:54" s="143" customFormat="1" ht="65.25" thickTop="1" thickBot="1" x14ac:dyDescent="0.25">
      <c r="A255" s="134"/>
      <c r="B255" s="135" t="s">
        <v>56</v>
      </c>
      <c r="C255" s="135" t="s">
        <v>718</v>
      </c>
      <c r="D255" s="135" t="s">
        <v>422</v>
      </c>
      <c r="E255" s="135" t="s">
        <v>730</v>
      </c>
      <c r="F255" s="135" t="s">
        <v>731</v>
      </c>
      <c r="G255" s="135" t="s">
        <v>1198</v>
      </c>
      <c r="H255" s="135" t="s">
        <v>7</v>
      </c>
      <c r="I255" s="136">
        <v>1</v>
      </c>
      <c r="J255" s="136">
        <v>1</v>
      </c>
      <c r="K255" s="135" t="s">
        <v>428</v>
      </c>
      <c r="L255" s="135" t="s">
        <v>444</v>
      </c>
      <c r="M255" s="135" t="s">
        <v>7</v>
      </c>
      <c r="N255" s="135" t="s">
        <v>466</v>
      </c>
      <c r="O255" s="136">
        <v>4</v>
      </c>
      <c r="P255" s="136">
        <v>252</v>
      </c>
      <c r="Q255" s="134" t="s">
        <v>138</v>
      </c>
      <c r="R255" s="134" t="s">
        <v>1282</v>
      </c>
      <c r="S255" s="136" t="s">
        <v>36</v>
      </c>
      <c r="T255" s="136">
        <v>0</v>
      </c>
      <c r="U255" s="136">
        <v>1</v>
      </c>
      <c r="V255" s="136">
        <v>1</v>
      </c>
      <c r="W255" s="136">
        <v>2</v>
      </c>
      <c r="X255" s="151">
        <f t="shared" ref="X255:X261" si="32">SUBTOTAL(9,T255:W255)</f>
        <v>4</v>
      </c>
      <c r="Y255" s="142">
        <v>0</v>
      </c>
      <c r="Z255" s="142">
        <v>0</v>
      </c>
      <c r="AA255" s="142">
        <v>0</v>
      </c>
      <c r="AB255" s="142">
        <v>0</v>
      </c>
      <c r="AC255" s="142">
        <v>0</v>
      </c>
      <c r="AD255" s="142">
        <v>400000000</v>
      </c>
      <c r="AE255" s="142">
        <f t="shared" si="28"/>
        <v>400000000</v>
      </c>
      <c r="AF255" s="142">
        <v>0</v>
      </c>
      <c r="AG255" s="142">
        <v>0</v>
      </c>
      <c r="AH255" s="142">
        <v>0</v>
      </c>
      <c r="AI255" s="142">
        <v>0</v>
      </c>
      <c r="AJ255" s="142">
        <v>0</v>
      </c>
      <c r="AK255" s="142">
        <v>400000000</v>
      </c>
      <c r="AL255" s="142">
        <f t="shared" si="29"/>
        <v>400000000</v>
      </c>
      <c r="AM255" s="142">
        <v>0</v>
      </c>
      <c r="AN255" s="142">
        <v>0</v>
      </c>
      <c r="AO255" s="142">
        <v>0</v>
      </c>
      <c r="AP255" s="142">
        <v>0</v>
      </c>
      <c r="AQ255" s="142">
        <v>10000000</v>
      </c>
      <c r="AR255" s="142">
        <v>400000000</v>
      </c>
      <c r="AS255" s="142">
        <f t="shared" si="25"/>
        <v>410000000</v>
      </c>
      <c r="AT255" s="142">
        <v>0</v>
      </c>
      <c r="AU255" s="142">
        <v>0</v>
      </c>
      <c r="AV255" s="142">
        <v>0</v>
      </c>
      <c r="AW255" s="142">
        <v>0</v>
      </c>
      <c r="AX255" s="142">
        <v>20000000</v>
      </c>
      <c r="AY255" s="142">
        <v>400000000</v>
      </c>
      <c r="AZ255" s="142">
        <f t="shared" si="26"/>
        <v>420000000</v>
      </c>
      <c r="BA255" s="142">
        <f t="shared" si="30"/>
        <v>1630000000</v>
      </c>
      <c r="BB255" s="172"/>
    </row>
    <row r="256" spans="1:54" s="143" customFormat="1" ht="65.25" thickTop="1" thickBot="1" x14ac:dyDescent="0.25">
      <c r="A256" s="134"/>
      <c r="B256" s="135" t="s">
        <v>56</v>
      </c>
      <c r="C256" s="135" t="s">
        <v>718</v>
      </c>
      <c r="D256" s="135" t="s">
        <v>422</v>
      </c>
      <c r="E256" s="135" t="s">
        <v>730</v>
      </c>
      <c r="F256" s="135" t="s">
        <v>731</v>
      </c>
      <c r="G256" s="135" t="s">
        <v>1198</v>
      </c>
      <c r="H256" s="135" t="s">
        <v>7</v>
      </c>
      <c r="I256" s="136">
        <v>1</v>
      </c>
      <c r="J256" s="136">
        <v>1</v>
      </c>
      <c r="K256" s="135" t="s">
        <v>428</v>
      </c>
      <c r="L256" s="135" t="s">
        <v>445</v>
      </c>
      <c r="M256" s="135" t="s">
        <v>7</v>
      </c>
      <c r="N256" s="135" t="s">
        <v>467</v>
      </c>
      <c r="O256" s="136">
        <v>4</v>
      </c>
      <c r="P256" s="136">
        <v>253</v>
      </c>
      <c r="Q256" s="134" t="s">
        <v>138</v>
      </c>
      <c r="R256" s="134" t="s">
        <v>1282</v>
      </c>
      <c r="S256" s="136" t="s">
        <v>36</v>
      </c>
      <c r="T256" s="136">
        <v>0</v>
      </c>
      <c r="U256" s="136">
        <v>1</v>
      </c>
      <c r="V256" s="136">
        <v>1</v>
      </c>
      <c r="W256" s="136">
        <v>2</v>
      </c>
      <c r="X256" s="151">
        <f t="shared" si="32"/>
        <v>4</v>
      </c>
      <c r="Y256" s="142">
        <v>0</v>
      </c>
      <c r="Z256" s="142">
        <v>0</v>
      </c>
      <c r="AA256" s="142">
        <v>0</v>
      </c>
      <c r="AB256" s="142">
        <v>0</v>
      </c>
      <c r="AC256" s="142">
        <v>0</v>
      </c>
      <c r="AD256" s="142">
        <v>0</v>
      </c>
      <c r="AE256" s="142">
        <f t="shared" si="28"/>
        <v>0</v>
      </c>
      <c r="AF256" s="142">
        <v>0</v>
      </c>
      <c r="AG256" s="142">
        <v>0</v>
      </c>
      <c r="AH256" s="142">
        <v>0</v>
      </c>
      <c r="AI256" s="142">
        <v>0</v>
      </c>
      <c r="AJ256" s="142">
        <v>0</v>
      </c>
      <c r="AK256" s="142">
        <v>0</v>
      </c>
      <c r="AL256" s="142">
        <f t="shared" si="29"/>
        <v>0</v>
      </c>
      <c r="AM256" s="142">
        <v>0</v>
      </c>
      <c r="AN256" s="142">
        <v>0</v>
      </c>
      <c r="AO256" s="142">
        <v>0</v>
      </c>
      <c r="AP256" s="142">
        <v>0</v>
      </c>
      <c r="AQ256" s="142">
        <v>0</v>
      </c>
      <c r="AR256" s="142">
        <v>0</v>
      </c>
      <c r="AS256" s="142">
        <f t="shared" si="25"/>
        <v>0</v>
      </c>
      <c r="AT256" s="142">
        <v>0</v>
      </c>
      <c r="AU256" s="142">
        <v>0</v>
      </c>
      <c r="AV256" s="142">
        <v>0</v>
      </c>
      <c r="AW256" s="142">
        <v>0</v>
      </c>
      <c r="AX256" s="142">
        <v>0</v>
      </c>
      <c r="AY256" s="142">
        <v>0</v>
      </c>
      <c r="AZ256" s="142">
        <f t="shared" si="26"/>
        <v>0</v>
      </c>
      <c r="BA256" s="142">
        <f t="shared" si="30"/>
        <v>0</v>
      </c>
      <c r="BB256" s="172"/>
    </row>
    <row r="257" spans="1:54" s="143" customFormat="1" ht="65.25" thickTop="1" thickBot="1" x14ac:dyDescent="0.25">
      <c r="A257" s="134"/>
      <c r="B257" s="135" t="s">
        <v>56</v>
      </c>
      <c r="C257" s="135" t="s">
        <v>718</v>
      </c>
      <c r="D257" s="135" t="s">
        <v>422</v>
      </c>
      <c r="E257" s="135" t="s">
        <v>730</v>
      </c>
      <c r="F257" s="135" t="s">
        <v>731</v>
      </c>
      <c r="G257" s="135" t="s">
        <v>1198</v>
      </c>
      <c r="H257" s="135" t="s">
        <v>7</v>
      </c>
      <c r="I257" s="136">
        <v>1</v>
      </c>
      <c r="J257" s="136">
        <v>1</v>
      </c>
      <c r="K257" s="135" t="s">
        <v>428</v>
      </c>
      <c r="L257" s="135" t="s">
        <v>446</v>
      </c>
      <c r="M257" s="135" t="s">
        <v>7</v>
      </c>
      <c r="N257" s="135" t="s">
        <v>468</v>
      </c>
      <c r="O257" s="136">
        <v>10</v>
      </c>
      <c r="P257" s="136">
        <v>254</v>
      </c>
      <c r="Q257" s="134" t="s">
        <v>138</v>
      </c>
      <c r="R257" s="134" t="s">
        <v>1282</v>
      </c>
      <c r="S257" s="136" t="s">
        <v>36</v>
      </c>
      <c r="T257" s="136">
        <v>0</v>
      </c>
      <c r="U257" s="136">
        <v>3</v>
      </c>
      <c r="V257" s="136">
        <v>3</v>
      </c>
      <c r="W257" s="136">
        <v>4</v>
      </c>
      <c r="X257" s="151">
        <f t="shared" si="32"/>
        <v>10</v>
      </c>
      <c r="Y257" s="142">
        <v>0</v>
      </c>
      <c r="Z257" s="142">
        <v>0</v>
      </c>
      <c r="AA257" s="142">
        <v>0</v>
      </c>
      <c r="AB257" s="142">
        <v>0</v>
      </c>
      <c r="AC257" s="142">
        <v>0</v>
      </c>
      <c r="AD257" s="142">
        <v>0</v>
      </c>
      <c r="AE257" s="142">
        <f t="shared" si="28"/>
        <v>0</v>
      </c>
      <c r="AF257" s="142">
        <v>0</v>
      </c>
      <c r="AG257" s="142">
        <v>0</v>
      </c>
      <c r="AH257" s="142">
        <v>0</v>
      </c>
      <c r="AI257" s="142">
        <v>0</v>
      </c>
      <c r="AJ257" s="142">
        <v>0</v>
      </c>
      <c r="AK257" s="142">
        <v>0</v>
      </c>
      <c r="AL257" s="142">
        <f t="shared" si="29"/>
        <v>0</v>
      </c>
      <c r="AM257" s="142">
        <v>0</v>
      </c>
      <c r="AN257" s="142">
        <v>0</v>
      </c>
      <c r="AO257" s="142">
        <v>0</v>
      </c>
      <c r="AP257" s="142">
        <v>0</v>
      </c>
      <c r="AQ257" s="142">
        <v>0</v>
      </c>
      <c r="AR257" s="142">
        <v>0</v>
      </c>
      <c r="AS257" s="142">
        <f t="shared" si="25"/>
        <v>0</v>
      </c>
      <c r="AT257" s="142">
        <v>0</v>
      </c>
      <c r="AU257" s="142">
        <v>0</v>
      </c>
      <c r="AV257" s="142">
        <v>0</v>
      </c>
      <c r="AW257" s="142">
        <v>0</v>
      </c>
      <c r="AX257" s="142">
        <v>0</v>
      </c>
      <c r="AY257" s="142">
        <v>0</v>
      </c>
      <c r="AZ257" s="142">
        <f t="shared" si="26"/>
        <v>0</v>
      </c>
      <c r="BA257" s="142">
        <f t="shared" si="30"/>
        <v>0</v>
      </c>
      <c r="BB257" s="172"/>
    </row>
    <row r="258" spans="1:54" s="143" customFormat="1" ht="65.25" thickTop="1" thickBot="1" x14ac:dyDescent="0.25">
      <c r="A258" s="134"/>
      <c r="B258" s="135" t="s">
        <v>56</v>
      </c>
      <c r="C258" s="135" t="s">
        <v>718</v>
      </c>
      <c r="D258" s="135" t="s">
        <v>422</v>
      </c>
      <c r="E258" s="135" t="s">
        <v>730</v>
      </c>
      <c r="F258" s="135" t="s">
        <v>731</v>
      </c>
      <c r="G258" s="135" t="s">
        <v>1198</v>
      </c>
      <c r="H258" s="135" t="s">
        <v>7</v>
      </c>
      <c r="I258" s="136">
        <v>1</v>
      </c>
      <c r="J258" s="136">
        <v>1</v>
      </c>
      <c r="K258" s="135" t="s">
        <v>428</v>
      </c>
      <c r="L258" s="135" t="s">
        <v>447</v>
      </c>
      <c r="M258" s="135" t="s">
        <v>7</v>
      </c>
      <c r="N258" s="135" t="s">
        <v>469</v>
      </c>
      <c r="O258" s="136">
        <v>50000</v>
      </c>
      <c r="P258" s="136">
        <v>255</v>
      </c>
      <c r="Q258" s="134" t="s">
        <v>138</v>
      </c>
      <c r="R258" s="134" t="s">
        <v>1282</v>
      </c>
      <c r="S258" s="136" t="s">
        <v>36</v>
      </c>
      <c r="T258" s="136">
        <v>0</v>
      </c>
      <c r="U258" s="136">
        <v>20000</v>
      </c>
      <c r="V258" s="136">
        <v>30000</v>
      </c>
      <c r="W258" s="136">
        <v>0</v>
      </c>
      <c r="X258" s="151">
        <f t="shared" si="32"/>
        <v>50000</v>
      </c>
      <c r="Y258" s="142">
        <v>0</v>
      </c>
      <c r="Z258" s="142">
        <v>0</v>
      </c>
      <c r="AA258" s="142">
        <v>0</v>
      </c>
      <c r="AB258" s="142">
        <v>0</v>
      </c>
      <c r="AC258" s="142">
        <v>0</v>
      </c>
      <c r="AD258" s="142">
        <v>0</v>
      </c>
      <c r="AE258" s="142">
        <f t="shared" si="28"/>
        <v>0</v>
      </c>
      <c r="AF258" s="142">
        <v>0</v>
      </c>
      <c r="AG258" s="142">
        <v>0</v>
      </c>
      <c r="AH258" s="142">
        <v>0</v>
      </c>
      <c r="AI258" s="142">
        <v>0</v>
      </c>
      <c r="AJ258" s="142">
        <v>10000000</v>
      </c>
      <c r="AK258" s="142">
        <v>0</v>
      </c>
      <c r="AL258" s="142">
        <f t="shared" si="29"/>
        <v>10000000</v>
      </c>
      <c r="AM258" s="142">
        <v>0</v>
      </c>
      <c r="AN258" s="142">
        <v>0</v>
      </c>
      <c r="AO258" s="142">
        <v>0</v>
      </c>
      <c r="AP258" s="142">
        <v>0</v>
      </c>
      <c r="AQ258" s="142">
        <v>10000000</v>
      </c>
      <c r="AR258" s="142">
        <v>0</v>
      </c>
      <c r="AS258" s="142">
        <f t="shared" si="25"/>
        <v>10000000</v>
      </c>
      <c r="AT258" s="142">
        <v>0</v>
      </c>
      <c r="AU258" s="142">
        <v>0</v>
      </c>
      <c r="AV258" s="142">
        <v>0</v>
      </c>
      <c r="AW258" s="142">
        <v>0</v>
      </c>
      <c r="AX258" s="142">
        <v>0</v>
      </c>
      <c r="AY258" s="142">
        <v>0</v>
      </c>
      <c r="AZ258" s="142">
        <f t="shared" si="26"/>
        <v>0</v>
      </c>
      <c r="BA258" s="142">
        <f t="shared" si="30"/>
        <v>20000000</v>
      </c>
      <c r="BB258" s="172"/>
    </row>
    <row r="259" spans="1:54" s="143" customFormat="1" ht="65.25" thickTop="1" thickBot="1" x14ac:dyDescent="0.25">
      <c r="A259" s="134"/>
      <c r="B259" s="135" t="s">
        <v>56</v>
      </c>
      <c r="C259" s="135" t="s">
        <v>718</v>
      </c>
      <c r="D259" s="135" t="s">
        <v>422</v>
      </c>
      <c r="E259" s="135" t="s">
        <v>730</v>
      </c>
      <c r="F259" s="135" t="s">
        <v>731</v>
      </c>
      <c r="G259" s="135" t="s">
        <v>1198</v>
      </c>
      <c r="H259" s="135" t="s">
        <v>7</v>
      </c>
      <c r="I259" s="136">
        <v>1</v>
      </c>
      <c r="J259" s="136">
        <v>1</v>
      </c>
      <c r="K259" s="135" t="s">
        <v>428</v>
      </c>
      <c r="L259" s="135" t="s">
        <v>448</v>
      </c>
      <c r="M259" s="135" t="s">
        <v>7</v>
      </c>
      <c r="N259" s="135" t="s">
        <v>470</v>
      </c>
      <c r="O259" s="136">
        <v>100</v>
      </c>
      <c r="P259" s="136">
        <v>256</v>
      </c>
      <c r="Q259" s="134" t="s">
        <v>138</v>
      </c>
      <c r="R259" s="134" t="s">
        <v>1282</v>
      </c>
      <c r="S259" s="136" t="s">
        <v>36</v>
      </c>
      <c r="T259" s="136">
        <v>0</v>
      </c>
      <c r="U259" s="136">
        <v>30</v>
      </c>
      <c r="V259" s="136">
        <v>30</v>
      </c>
      <c r="W259" s="136">
        <v>40</v>
      </c>
      <c r="X259" s="151">
        <f t="shared" si="32"/>
        <v>100</v>
      </c>
      <c r="Y259" s="142">
        <v>0</v>
      </c>
      <c r="Z259" s="142">
        <v>0</v>
      </c>
      <c r="AA259" s="142">
        <v>0</v>
      </c>
      <c r="AB259" s="142">
        <v>0</v>
      </c>
      <c r="AC259" s="142">
        <v>0</v>
      </c>
      <c r="AD259" s="142">
        <v>0</v>
      </c>
      <c r="AE259" s="142">
        <f t="shared" si="28"/>
        <v>0</v>
      </c>
      <c r="AF259" s="142">
        <v>0</v>
      </c>
      <c r="AG259" s="142">
        <v>0</v>
      </c>
      <c r="AH259" s="142">
        <v>0</v>
      </c>
      <c r="AI259" s="142">
        <v>0</v>
      </c>
      <c r="AJ259" s="142">
        <v>0</v>
      </c>
      <c r="AK259" s="142">
        <v>0</v>
      </c>
      <c r="AL259" s="142">
        <f t="shared" si="29"/>
        <v>0</v>
      </c>
      <c r="AM259" s="142">
        <v>0</v>
      </c>
      <c r="AN259" s="142">
        <v>0</v>
      </c>
      <c r="AO259" s="142">
        <v>0</v>
      </c>
      <c r="AP259" s="142">
        <v>0</v>
      </c>
      <c r="AQ259" s="142">
        <v>0</v>
      </c>
      <c r="AR259" s="142">
        <v>0</v>
      </c>
      <c r="AS259" s="142">
        <f t="shared" ref="AS259:AS289" si="33">SUBTOTAL(9,AM259:AR259)</f>
        <v>0</v>
      </c>
      <c r="AT259" s="142">
        <v>0</v>
      </c>
      <c r="AU259" s="142">
        <v>0</v>
      </c>
      <c r="AV259" s="142">
        <v>0</v>
      </c>
      <c r="AW259" s="142">
        <v>0</v>
      </c>
      <c r="AX259" s="142">
        <v>0</v>
      </c>
      <c r="AY259" s="142">
        <v>0</v>
      </c>
      <c r="AZ259" s="142">
        <f t="shared" si="26"/>
        <v>0</v>
      </c>
      <c r="BA259" s="142">
        <f t="shared" si="30"/>
        <v>0</v>
      </c>
      <c r="BB259" s="172"/>
    </row>
    <row r="260" spans="1:54" s="143" customFormat="1" ht="65.25" thickTop="1" thickBot="1" x14ac:dyDescent="0.25">
      <c r="A260" s="134"/>
      <c r="B260" s="135" t="s">
        <v>56</v>
      </c>
      <c r="C260" s="135" t="s">
        <v>718</v>
      </c>
      <c r="D260" s="135" t="s">
        <v>422</v>
      </c>
      <c r="E260" s="135" t="s">
        <v>730</v>
      </c>
      <c r="F260" s="135" t="s">
        <v>731</v>
      </c>
      <c r="G260" s="135" t="s">
        <v>1198</v>
      </c>
      <c r="H260" s="135" t="s">
        <v>7</v>
      </c>
      <c r="I260" s="136">
        <v>1</v>
      </c>
      <c r="J260" s="136">
        <v>1</v>
      </c>
      <c r="K260" s="135" t="s">
        <v>428</v>
      </c>
      <c r="L260" s="135" t="s">
        <v>449</v>
      </c>
      <c r="M260" s="135" t="s">
        <v>7</v>
      </c>
      <c r="N260" s="135" t="s">
        <v>471</v>
      </c>
      <c r="O260" s="136">
        <v>1</v>
      </c>
      <c r="P260" s="136">
        <v>257</v>
      </c>
      <c r="Q260" s="134" t="s">
        <v>138</v>
      </c>
      <c r="R260" s="134" t="s">
        <v>1282</v>
      </c>
      <c r="S260" s="136" t="s">
        <v>36</v>
      </c>
      <c r="T260" s="136">
        <v>0</v>
      </c>
      <c r="U260" s="136">
        <v>1</v>
      </c>
      <c r="V260" s="136">
        <v>0</v>
      </c>
      <c r="W260" s="136">
        <v>0</v>
      </c>
      <c r="X260" s="151">
        <f t="shared" si="32"/>
        <v>1</v>
      </c>
      <c r="Y260" s="142">
        <v>0</v>
      </c>
      <c r="Z260" s="142">
        <v>0</v>
      </c>
      <c r="AA260" s="142">
        <v>0</v>
      </c>
      <c r="AB260" s="142">
        <v>0</v>
      </c>
      <c r="AC260" s="142">
        <v>0</v>
      </c>
      <c r="AD260" s="142">
        <v>0</v>
      </c>
      <c r="AE260" s="142">
        <f t="shared" si="28"/>
        <v>0</v>
      </c>
      <c r="AF260" s="142">
        <v>0</v>
      </c>
      <c r="AG260" s="142">
        <v>0</v>
      </c>
      <c r="AH260" s="142">
        <v>0</v>
      </c>
      <c r="AI260" s="142">
        <v>0</v>
      </c>
      <c r="AJ260" s="142">
        <v>10000000</v>
      </c>
      <c r="AK260" s="142">
        <v>0</v>
      </c>
      <c r="AL260" s="142">
        <f t="shared" si="29"/>
        <v>10000000</v>
      </c>
      <c r="AM260" s="142">
        <v>0</v>
      </c>
      <c r="AN260" s="142">
        <v>0</v>
      </c>
      <c r="AO260" s="142">
        <v>0</v>
      </c>
      <c r="AP260" s="142">
        <v>0</v>
      </c>
      <c r="AQ260" s="142">
        <v>0</v>
      </c>
      <c r="AR260" s="142">
        <v>0</v>
      </c>
      <c r="AS260" s="142">
        <f t="shared" si="33"/>
        <v>0</v>
      </c>
      <c r="AT260" s="142">
        <v>0</v>
      </c>
      <c r="AU260" s="142">
        <v>0</v>
      </c>
      <c r="AV260" s="142">
        <v>0</v>
      </c>
      <c r="AW260" s="142">
        <v>0</v>
      </c>
      <c r="AX260" s="142">
        <v>0</v>
      </c>
      <c r="AY260" s="142">
        <v>0</v>
      </c>
      <c r="AZ260" s="142">
        <f t="shared" ref="AZ260:AZ289" si="34">SUBTOTAL(9,AT260:AY260)</f>
        <v>0</v>
      </c>
      <c r="BA260" s="142">
        <f t="shared" si="30"/>
        <v>10000000</v>
      </c>
      <c r="BB260" s="172"/>
    </row>
    <row r="261" spans="1:54" s="143" customFormat="1" ht="78" thickTop="1" thickBot="1" x14ac:dyDescent="0.25">
      <c r="A261" s="134"/>
      <c r="B261" s="135" t="s">
        <v>56</v>
      </c>
      <c r="C261" s="135" t="s">
        <v>732</v>
      </c>
      <c r="D261" s="135" t="s">
        <v>423</v>
      </c>
      <c r="E261" s="135" t="s">
        <v>733</v>
      </c>
      <c r="F261" s="135" t="s">
        <v>734</v>
      </c>
      <c r="G261" s="135" t="s">
        <v>1199</v>
      </c>
      <c r="H261" s="135" t="s">
        <v>7</v>
      </c>
      <c r="I261" s="136">
        <v>0</v>
      </c>
      <c r="J261" s="136">
        <v>20</v>
      </c>
      <c r="K261" s="135" t="s">
        <v>429</v>
      </c>
      <c r="L261" s="135" t="s">
        <v>450</v>
      </c>
      <c r="M261" s="135" t="s">
        <v>7</v>
      </c>
      <c r="N261" s="135" t="s">
        <v>472</v>
      </c>
      <c r="O261" s="136">
        <v>1</v>
      </c>
      <c r="P261" s="136">
        <v>258</v>
      </c>
      <c r="Q261" s="134" t="s">
        <v>139</v>
      </c>
      <c r="R261" s="134" t="s">
        <v>1284</v>
      </c>
      <c r="S261" s="136" t="s">
        <v>36</v>
      </c>
      <c r="T261" s="136">
        <v>0</v>
      </c>
      <c r="U261" s="136">
        <v>1</v>
      </c>
      <c r="V261" s="136">
        <v>0</v>
      </c>
      <c r="W261" s="136">
        <v>0</v>
      </c>
      <c r="X261" s="151">
        <f t="shared" si="32"/>
        <v>1</v>
      </c>
      <c r="Y261" s="142">
        <v>0</v>
      </c>
      <c r="Z261" s="142">
        <v>0</v>
      </c>
      <c r="AA261" s="142">
        <v>0</v>
      </c>
      <c r="AB261" s="142">
        <v>0</v>
      </c>
      <c r="AC261" s="142">
        <v>0</v>
      </c>
      <c r="AD261" s="142">
        <v>0</v>
      </c>
      <c r="AE261" s="142">
        <f t="shared" si="28"/>
        <v>0</v>
      </c>
      <c r="AF261" s="142">
        <v>0</v>
      </c>
      <c r="AG261" s="142">
        <v>0</v>
      </c>
      <c r="AH261" s="142">
        <v>0</v>
      </c>
      <c r="AI261" s="142">
        <v>0</v>
      </c>
      <c r="AJ261" s="142">
        <v>0</v>
      </c>
      <c r="AK261" s="142">
        <v>0</v>
      </c>
      <c r="AL261" s="142">
        <f t="shared" si="29"/>
        <v>0</v>
      </c>
      <c r="AM261" s="142">
        <v>0</v>
      </c>
      <c r="AN261" s="142">
        <v>0</v>
      </c>
      <c r="AO261" s="142">
        <v>0</v>
      </c>
      <c r="AP261" s="142">
        <v>0</v>
      </c>
      <c r="AQ261" s="142">
        <v>0</v>
      </c>
      <c r="AR261" s="142">
        <v>0</v>
      </c>
      <c r="AS261" s="142">
        <f t="shared" si="33"/>
        <v>0</v>
      </c>
      <c r="AT261" s="142">
        <v>0</v>
      </c>
      <c r="AU261" s="142">
        <v>0</v>
      </c>
      <c r="AV261" s="142">
        <v>0</v>
      </c>
      <c r="AW261" s="142">
        <v>0</v>
      </c>
      <c r="AX261" s="142">
        <v>0</v>
      </c>
      <c r="AY261" s="142">
        <v>0</v>
      </c>
      <c r="AZ261" s="142">
        <f t="shared" si="34"/>
        <v>0</v>
      </c>
      <c r="BA261" s="142">
        <f t="shared" si="30"/>
        <v>0</v>
      </c>
      <c r="BB261" s="172"/>
    </row>
    <row r="262" spans="1:54" s="143" customFormat="1" ht="78" thickTop="1" thickBot="1" x14ac:dyDescent="0.25">
      <c r="A262" s="134"/>
      <c r="B262" s="135" t="s">
        <v>56</v>
      </c>
      <c r="C262" s="135" t="s">
        <v>732</v>
      </c>
      <c r="D262" s="135" t="s">
        <v>423</v>
      </c>
      <c r="E262" s="135" t="s">
        <v>733</v>
      </c>
      <c r="F262" s="135" t="s">
        <v>734</v>
      </c>
      <c r="G262" s="135" t="s">
        <v>1199</v>
      </c>
      <c r="H262" s="135" t="s">
        <v>7</v>
      </c>
      <c r="I262" s="136">
        <v>0</v>
      </c>
      <c r="J262" s="136">
        <v>20</v>
      </c>
      <c r="K262" s="135" t="s">
        <v>429</v>
      </c>
      <c r="L262" s="135" t="s">
        <v>451</v>
      </c>
      <c r="M262" s="135" t="s">
        <v>7</v>
      </c>
      <c r="N262" s="135" t="s">
        <v>473</v>
      </c>
      <c r="O262" s="136">
        <v>1</v>
      </c>
      <c r="P262" s="136">
        <v>259</v>
      </c>
      <c r="Q262" s="134" t="s">
        <v>139</v>
      </c>
      <c r="R262" s="134" t="s">
        <v>1284</v>
      </c>
      <c r="S262" s="136" t="s">
        <v>35</v>
      </c>
      <c r="T262" s="136">
        <v>0</v>
      </c>
      <c r="U262" s="136">
        <v>1</v>
      </c>
      <c r="V262" s="136">
        <v>1</v>
      </c>
      <c r="W262" s="136">
        <v>1</v>
      </c>
      <c r="X262" s="151">
        <v>1</v>
      </c>
      <c r="Y262" s="142">
        <v>0</v>
      </c>
      <c r="Z262" s="142">
        <v>0</v>
      </c>
      <c r="AA262" s="142">
        <v>0</v>
      </c>
      <c r="AB262" s="142">
        <v>0</v>
      </c>
      <c r="AC262" s="142">
        <v>0</v>
      </c>
      <c r="AD262" s="142">
        <v>0</v>
      </c>
      <c r="AE262" s="142">
        <f t="shared" si="28"/>
        <v>0</v>
      </c>
      <c r="AF262" s="142">
        <v>0</v>
      </c>
      <c r="AG262" s="142">
        <v>0</v>
      </c>
      <c r="AH262" s="142">
        <v>0</v>
      </c>
      <c r="AI262" s="142">
        <v>0</v>
      </c>
      <c r="AJ262" s="142">
        <v>0</v>
      </c>
      <c r="AK262" s="142">
        <v>0</v>
      </c>
      <c r="AL262" s="142">
        <f t="shared" si="29"/>
        <v>0</v>
      </c>
      <c r="AM262" s="142">
        <v>0</v>
      </c>
      <c r="AN262" s="142">
        <v>0</v>
      </c>
      <c r="AO262" s="142">
        <v>0</v>
      </c>
      <c r="AP262" s="142">
        <v>0</v>
      </c>
      <c r="AQ262" s="142">
        <v>0</v>
      </c>
      <c r="AR262" s="142">
        <v>0</v>
      </c>
      <c r="AS262" s="142">
        <f t="shared" si="33"/>
        <v>0</v>
      </c>
      <c r="AT262" s="142">
        <v>0</v>
      </c>
      <c r="AU262" s="142">
        <v>0</v>
      </c>
      <c r="AV262" s="142">
        <v>0</v>
      </c>
      <c r="AW262" s="142">
        <v>0</v>
      </c>
      <c r="AX262" s="142">
        <v>0</v>
      </c>
      <c r="AY262" s="142">
        <v>0</v>
      </c>
      <c r="AZ262" s="142">
        <f t="shared" si="34"/>
        <v>0</v>
      </c>
      <c r="BA262" s="142">
        <f t="shared" si="30"/>
        <v>0</v>
      </c>
      <c r="BB262" s="172"/>
    </row>
    <row r="263" spans="1:54" s="143" customFormat="1" ht="65.25" thickTop="1" thickBot="1" x14ac:dyDescent="0.25">
      <c r="A263" s="134"/>
      <c r="B263" s="135" t="s">
        <v>56</v>
      </c>
      <c r="C263" s="135" t="s">
        <v>732</v>
      </c>
      <c r="D263" s="135" t="s">
        <v>424</v>
      </c>
      <c r="E263" s="135" t="s">
        <v>735</v>
      </c>
      <c r="F263" s="135" t="s">
        <v>734</v>
      </c>
      <c r="G263" s="135" t="s">
        <v>1199</v>
      </c>
      <c r="H263" s="135" t="s">
        <v>7</v>
      </c>
      <c r="I263" s="136">
        <v>0</v>
      </c>
      <c r="J263" s="136">
        <v>20</v>
      </c>
      <c r="K263" s="135" t="s">
        <v>430</v>
      </c>
      <c r="L263" s="135" t="s">
        <v>452</v>
      </c>
      <c r="M263" s="135" t="s">
        <v>7</v>
      </c>
      <c r="N263" s="135" t="s">
        <v>474</v>
      </c>
      <c r="O263" s="136">
        <v>1</v>
      </c>
      <c r="P263" s="136">
        <v>260</v>
      </c>
      <c r="Q263" s="134" t="s">
        <v>139</v>
      </c>
      <c r="R263" s="134" t="s">
        <v>1284</v>
      </c>
      <c r="S263" s="136" t="s">
        <v>36</v>
      </c>
      <c r="T263" s="136">
        <v>0</v>
      </c>
      <c r="U263" s="136">
        <v>0</v>
      </c>
      <c r="V263" s="136">
        <v>0</v>
      </c>
      <c r="W263" s="136">
        <v>1</v>
      </c>
      <c r="X263" s="151">
        <v>1</v>
      </c>
      <c r="Y263" s="142">
        <v>0</v>
      </c>
      <c r="Z263" s="142">
        <v>0</v>
      </c>
      <c r="AA263" s="142">
        <v>0</v>
      </c>
      <c r="AB263" s="142">
        <v>532000000</v>
      </c>
      <c r="AC263" s="142">
        <v>0</v>
      </c>
      <c r="AD263" s="142">
        <v>0</v>
      </c>
      <c r="AE263" s="142">
        <f t="shared" si="28"/>
        <v>532000000</v>
      </c>
      <c r="AF263" s="142">
        <v>0</v>
      </c>
      <c r="AG263" s="142">
        <v>0</v>
      </c>
      <c r="AH263" s="142">
        <v>0</v>
      </c>
      <c r="AI263" s="142">
        <v>0</v>
      </c>
      <c r="AJ263" s="142">
        <v>62000000</v>
      </c>
      <c r="AK263" s="142">
        <v>0</v>
      </c>
      <c r="AL263" s="142">
        <f t="shared" si="29"/>
        <v>62000000</v>
      </c>
      <c r="AM263" s="142">
        <v>0</v>
      </c>
      <c r="AN263" s="142">
        <v>0</v>
      </c>
      <c r="AO263" s="142">
        <v>0</v>
      </c>
      <c r="AP263" s="142">
        <v>0</v>
      </c>
      <c r="AQ263" s="142">
        <v>0</v>
      </c>
      <c r="AR263" s="142">
        <v>0</v>
      </c>
      <c r="AS263" s="142">
        <f t="shared" si="33"/>
        <v>0</v>
      </c>
      <c r="AT263" s="142">
        <v>0</v>
      </c>
      <c r="AU263" s="142">
        <v>0</v>
      </c>
      <c r="AV263" s="142">
        <v>0</v>
      </c>
      <c r="AW263" s="142">
        <v>0</v>
      </c>
      <c r="AX263" s="142">
        <v>37000000</v>
      </c>
      <c r="AY263" s="142">
        <v>0</v>
      </c>
      <c r="AZ263" s="142">
        <f t="shared" si="34"/>
        <v>37000000</v>
      </c>
      <c r="BA263" s="142">
        <f t="shared" si="30"/>
        <v>631000000</v>
      </c>
      <c r="BB263" s="172"/>
    </row>
    <row r="264" spans="1:54" s="143" customFormat="1" ht="65.25" thickTop="1" thickBot="1" x14ac:dyDescent="0.25">
      <c r="A264" s="134"/>
      <c r="B264" s="135" t="s">
        <v>56</v>
      </c>
      <c r="C264" s="135" t="s">
        <v>732</v>
      </c>
      <c r="D264" s="135" t="s">
        <v>425</v>
      </c>
      <c r="E264" s="135" t="s">
        <v>736</v>
      </c>
      <c r="F264" s="135" t="s">
        <v>734</v>
      </c>
      <c r="G264" s="135" t="s">
        <v>1199</v>
      </c>
      <c r="H264" s="135" t="s">
        <v>7</v>
      </c>
      <c r="I264" s="136">
        <v>0</v>
      </c>
      <c r="J264" s="136">
        <v>20</v>
      </c>
      <c r="K264" s="135" t="s">
        <v>737</v>
      </c>
      <c r="L264" s="135" t="s">
        <v>453</v>
      </c>
      <c r="M264" s="135" t="s">
        <v>7</v>
      </c>
      <c r="N264" s="135" t="s">
        <v>475</v>
      </c>
      <c r="O264" s="136">
        <v>1</v>
      </c>
      <c r="P264" s="136">
        <v>261</v>
      </c>
      <c r="Q264" s="134" t="s">
        <v>139</v>
      </c>
      <c r="R264" s="134" t="s">
        <v>1284</v>
      </c>
      <c r="S264" s="136" t="s">
        <v>36</v>
      </c>
      <c r="T264" s="136">
        <v>0</v>
      </c>
      <c r="U264" s="136">
        <v>0</v>
      </c>
      <c r="V264" s="136">
        <v>0</v>
      </c>
      <c r="W264" s="136">
        <v>1</v>
      </c>
      <c r="X264" s="151">
        <v>1</v>
      </c>
      <c r="Y264" s="142">
        <v>0</v>
      </c>
      <c r="Z264" s="142">
        <v>0</v>
      </c>
      <c r="AA264" s="142">
        <v>0</v>
      </c>
      <c r="AB264" s="142">
        <v>0</v>
      </c>
      <c r="AC264" s="142">
        <v>0</v>
      </c>
      <c r="AD264" s="142">
        <v>0</v>
      </c>
      <c r="AE264" s="142">
        <f t="shared" si="28"/>
        <v>0</v>
      </c>
      <c r="AF264" s="142">
        <v>0</v>
      </c>
      <c r="AG264" s="142">
        <v>0</v>
      </c>
      <c r="AH264" s="142">
        <v>0</v>
      </c>
      <c r="AI264" s="142">
        <v>0</v>
      </c>
      <c r="AJ264" s="142">
        <v>0</v>
      </c>
      <c r="AK264" s="142">
        <v>0</v>
      </c>
      <c r="AL264" s="142">
        <f t="shared" si="29"/>
        <v>0</v>
      </c>
      <c r="AM264" s="142">
        <v>0</v>
      </c>
      <c r="AN264" s="142">
        <v>0</v>
      </c>
      <c r="AO264" s="142">
        <v>0</v>
      </c>
      <c r="AP264" s="142">
        <v>0</v>
      </c>
      <c r="AQ264" s="142">
        <v>0</v>
      </c>
      <c r="AR264" s="142">
        <v>0</v>
      </c>
      <c r="AS264" s="142">
        <f t="shared" si="33"/>
        <v>0</v>
      </c>
      <c r="AT264" s="142">
        <v>0</v>
      </c>
      <c r="AU264" s="142">
        <v>0</v>
      </c>
      <c r="AV264" s="142">
        <v>0</v>
      </c>
      <c r="AW264" s="142">
        <v>0</v>
      </c>
      <c r="AX264" s="142">
        <v>0</v>
      </c>
      <c r="AY264" s="142">
        <v>0</v>
      </c>
      <c r="AZ264" s="142">
        <f t="shared" si="34"/>
        <v>0</v>
      </c>
      <c r="BA264" s="142">
        <f t="shared" si="30"/>
        <v>0</v>
      </c>
      <c r="BB264" s="172"/>
    </row>
    <row r="265" spans="1:54" s="143" customFormat="1" ht="65.25" thickTop="1" thickBot="1" x14ac:dyDescent="0.25">
      <c r="A265" s="134"/>
      <c r="B265" s="135" t="s">
        <v>56</v>
      </c>
      <c r="C265" s="135" t="s">
        <v>732</v>
      </c>
      <c r="D265" s="135" t="s">
        <v>426</v>
      </c>
      <c r="E265" s="135" t="s">
        <v>738</v>
      </c>
      <c r="F265" s="135" t="s">
        <v>734</v>
      </c>
      <c r="G265" s="135" t="s">
        <v>1199</v>
      </c>
      <c r="H265" s="135" t="s">
        <v>7</v>
      </c>
      <c r="I265" s="136">
        <v>0</v>
      </c>
      <c r="J265" s="136">
        <v>20</v>
      </c>
      <c r="K265" s="135" t="s">
        <v>431</v>
      </c>
      <c r="L265" s="135" t="s">
        <v>454</v>
      </c>
      <c r="M265" s="135" t="s">
        <v>7</v>
      </c>
      <c r="N265" s="135" t="s">
        <v>476</v>
      </c>
      <c r="O265" s="136">
        <v>1</v>
      </c>
      <c r="P265" s="136">
        <v>262</v>
      </c>
      <c r="Q265" s="134" t="s">
        <v>139</v>
      </c>
      <c r="R265" s="134" t="s">
        <v>1284</v>
      </c>
      <c r="S265" s="136" t="s">
        <v>36</v>
      </c>
      <c r="T265" s="136">
        <v>0</v>
      </c>
      <c r="U265" s="136">
        <v>0</v>
      </c>
      <c r="V265" s="136">
        <v>1</v>
      </c>
      <c r="W265" s="136">
        <v>0</v>
      </c>
      <c r="X265" s="151">
        <f>SUBTOTAL(9,T265:V265)</f>
        <v>1</v>
      </c>
      <c r="Y265" s="142">
        <v>0</v>
      </c>
      <c r="Z265" s="142">
        <v>0</v>
      </c>
      <c r="AA265" s="142">
        <v>0</v>
      </c>
      <c r="AB265" s="142">
        <v>0</v>
      </c>
      <c r="AC265" s="142">
        <v>0</v>
      </c>
      <c r="AD265" s="142">
        <v>0</v>
      </c>
      <c r="AE265" s="142">
        <f t="shared" si="28"/>
        <v>0</v>
      </c>
      <c r="AF265" s="142">
        <v>0</v>
      </c>
      <c r="AG265" s="142">
        <v>0</v>
      </c>
      <c r="AH265" s="142">
        <v>0</v>
      </c>
      <c r="AI265" s="142">
        <v>0</v>
      </c>
      <c r="AJ265" s="142">
        <v>0</v>
      </c>
      <c r="AK265" s="142">
        <v>0</v>
      </c>
      <c r="AL265" s="142">
        <f t="shared" si="29"/>
        <v>0</v>
      </c>
      <c r="AM265" s="142">
        <v>0</v>
      </c>
      <c r="AN265" s="142">
        <v>0</v>
      </c>
      <c r="AO265" s="142">
        <v>0</v>
      </c>
      <c r="AP265" s="142">
        <v>0</v>
      </c>
      <c r="AQ265" s="142">
        <v>0</v>
      </c>
      <c r="AR265" s="142">
        <v>0</v>
      </c>
      <c r="AS265" s="142">
        <f t="shared" si="33"/>
        <v>0</v>
      </c>
      <c r="AT265" s="142">
        <v>0</v>
      </c>
      <c r="AU265" s="142">
        <v>0</v>
      </c>
      <c r="AV265" s="142">
        <v>0</v>
      </c>
      <c r="AW265" s="142">
        <v>0</v>
      </c>
      <c r="AX265" s="142">
        <v>0</v>
      </c>
      <c r="AY265" s="142">
        <v>0</v>
      </c>
      <c r="AZ265" s="142">
        <f t="shared" si="34"/>
        <v>0</v>
      </c>
      <c r="BA265" s="142">
        <f t="shared" si="30"/>
        <v>0</v>
      </c>
      <c r="BB265" s="172"/>
    </row>
    <row r="266" spans="1:54" s="143" customFormat="1" ht="65.25" thickTop="1" thickBot="1" x14ac:dyDescent="0.25">
      <c r="A266" s="134"/>
      <c r="B266" s="135" t="s">
        <v>56</v>
      </c>
      <c r="C266" s="135" t="s">
        <v>386</v>
      </c>
      <c r="D266" s="135" t="s">
        <v>739</v>
      </c>
      <c r="E266" s="135" t="s">
        <v>740</v>
      </c>
      <c r="F266" s="135" t="s">
        <v>741</v>
      </c>
      <c r="G266" s="135" t="s">
        <v>1200</v>
      </c>
      <c r="H266" s="135" t="s">
        <v>22</v>
      </c>
      <c r="I266" s="156">
        <v>1</v>
      </c>
      <c r="J266" s="156">
        <v>1</v>
      </c>
      <c r="K266" s="135" t="s">
        <v>742</v>
      </c>
      <c r="L266" s="135" t="s">
        <v>743</v>
      </c>
      <c r="M266" s="135" t="s">
        <v>7</v>
      </c>
      <c r="N266" s="135" t="s">
        <v>751</v>
      </c>
      <c r="O266" s="136">
        <v>2</v>
      </c>
      <c r="P266" s="136">
        <v>263</v>
      </c>
      <c r="Q266" s="134" t="s">
        <v>419</v>
      </c>
      <c r="R266" s="134" t="s">
        <v>1285</v>
      </c>
      <c r="S266" s="136" t="s">
        <v>36</v>
      </c>
      <c r="T266" s="136">
        <v>0</v>
      </c>
      <c r="U266" s="136">
        <v>0</v>
      </c>
      <c r="V266" s="136">
        <v>0</v>
      </c>
      <c r="W266" s="136">
        <v>0</v>
      </c>
      <c r="X266" s="151">
        <v>2</v>
      </c>
      <c r="Y266" s="142">
        <v>0</v>
      </c>
      <c r="Z266" s="142">
        <v>0</v>
      </c>
      <c r="AA266" s="142">
        <v>0</v>
      </c>
      <c r="AB266" s="142">
        <v>0</v>
      </c>
      <c r="AC266" s="142">
        <v>0</v>
      </c>
      <c r="AD266" s="142">
        <v>200000000</v>
      </c>
      <c r="AE266" s="142">
        <f t="shared" si="28"/>
        <v>200000000</v>
      </c>
      <c r="AF266" s="142">
        <v>0</v>
      </c>
      <c r="AG266" s="142">
        <v>0</v>
      </c>
      <c r="AH266" s="142">
        <v>0</v>
      </c>
      <c r="AI266" s="142">
        <v>0</v>
      </c>
      <c r="AJ266" s="142">
        <v>0</v>
      </c>
      <c r="AK266" s="142">
        <v>0</v>
      </c>
      <c r="AL266" s="142">
        <f t="shared" si="29"/>
        <v>0</v>
      </c>
      <c r="AM266" s="142">
        <v>0</v>
      </c>
      <c r="AN266" s="142">
        <v>0</v>
      </c>
      <c r="AO266" s="142">
        <v>0</v>
      </c>
      <c r="AP266" s="142">
        <v>0</v>
      </c>
      <c r="AQ266" s="142">
        <v>0</v>
      </c>
      <c r="AR266" s="142">
        <v>0</v>
      </c>
      <c r="AS266" s="142">
        <f t="shared" si="33"/>
        <v>0</v>
      </c>
      <c r="AT266" s="142">
        <v>0</v>
      </c>
      <c r="AU266" s="142">
        <v>0</v>
      </c>
      <c r="AV266" s="142">
        <v>0</v>
      </c>
      <c r="AW266" s="142">
        <v>0</v>
      </c>
      <c r="AX266" s="142">
        <v>0</v>
      </c>
      <c r="AY266" s="142">
        <v>0</v>
      </c>
      <c r="AZ266" s="142">
        <f t="shared" si="34"/>
        <v>0</v>
      </c>
      <c r="BA266" s="142">
        <f t="shared" si="30"/>
        <v>200000000</v>
      </c>
      <c r="BB266" s="172"/>
    </row>
    <row r="267" spans="1:54" s="143" customFormat="1" ht="65.25" thickTop="1" thickBot="1" x14ac:dyDescent="0.25">
      <c r="A267" s="134"/>
      <c r="B267" s="135" t="s">
        <v>56</v>
      </c>
      <c r="C267" s="135" t="s">
        <v>386</v>
      </c>
      <c r="D267" s="135" t="s">
        <v>739</v>
      </c>
      <c r="E267" s="135" t="s">
        <v>740</v>
      </c>
      <c r="F267" s="135" t="s">
        <v>741</v>
      </c>
      <c r="G267" s="135" t="s">
        <v>1200</v>
      </c>
      <c r="H267" s="135" t="s">
        <v>22</v>
      </c>
      <c r="I267" s="156">
        <v>1</v>
      </c>
      <c r="J267" s="156">
        <v>1</v>
      </c>
      <c r="K267" s="135" t="s">
        <v>742</v>
      </c>
      <c r="L267" s="135" t="s">
        <v>744</v>
      </c>
      <c r="M267" s="135" t="s">
        <v>7</v>
      </c>
      <c r="N267" s="135" t="s">
        <v>758</v>
      </c>
      <c r="O267" s="136">
        <v>2</v>
      </c>
      <c r="P267" s="136">
        <v>264</v>
      </c>
      <c r="Q267" s="134" t="s">
        <v>419</v>
      </c>
      <c r="R267" s="134" t="s">
        <v>1285</v>
      </c>
      <c r="S267" s="136" t="s">
        <v>36</v>
      </c>
      <c r="T267" s="136">
        <v>0</v>
      </c>
      <c r="U267" s="136">
        <v>2</v>
      </c>
      <c r="V267" s="136">
        <v>0</v>
      </c>
      <c r="W267" s="136">
        <v>0</v>
      </c>
      <c r="X267" s="151">
        <v>2</v>
      </c>
      <c r="Y267" s="142">
        <v>0</v>
      </c>
      <c r="Z267" s="142">
        <v>0</v>
      </c>
      <c r="AA267" s="142">
        <v>0</v>
      </c>
      <c r="AB267" s="142">
        <v>0</v>
      </c>
      <c r="AC267" s="142">
        <v>0</v>
      </c>
      <c r="AD267" s="142">
        <v>0</v>
      </c>
      <c r="AE267" s="142">
        <f t="shared" si="28"/>
        <v>0</v>
      </c>
      <c r="AF267" s="142">
        <v>0</v>
      </c>
      <c r="AG267" s="142">
        <v>0</v>
      </c>
      <c r="AH267" s="142">
        <v>0</v>
      </c>
      <c r="AI267" s="142">
        <v>0</v>
      </c>
      <c r="AJ267" s="142">
        <v>0</v>
      </c>
      <c r="AK267" s="142">
        <v>5000000000</v>
      </c>
      <c r="AL267" s="142">
        <f t="shared" si="29"/>
        <v>5000000000</v>
      </c>
      <c r="AM267" s="142">
        <v>0</v>
      </c>
      <c r="AN267" s="142">
        <v>0</v>
      </c>
      <c r="AO267" s="142">
        <v>0</v>
      </c>
      <c r="AP267" s="142">
        <v>0</v>
      </c>
      <c r="AQ267" s="142">
        <v>0</v>
      </c>
      <c r="AR267" s="142">
        <v>0</v>
      </c>
      <c r="AS267" s="142">
        <f t="shared" si="33"/>
        <v>0</v>
      </c>
      <c r="AT267" s="142">
        <v>0</v>
      </c>
      <c r="AU267" s="142">
        <v>0</v>
      </c>
      <c r="AV267" s="142">
        <v>0</v>
      </c>
      <c r="AW267" s="142">
        <v>0</v>
      </c>
      <c r="AX267" s="142">
        <v>0</v>
      </c>
      <c r="AY267" s="142">
        <v>0</v>
      </c>
      <c r="AZ267" s="142">
        <f t="shared" si="34"/>
        <v>0</v>
      </c>
      <c r="BA267" s="142">
        <f t="shared" si="30"/>
        <v>5000000000</v>
      </c>
      <c r="BB267" s="172"/>
    </row>
    <row r="268" spans="1:54" s="143" customFormat="1" ht="65.25" thickTop="1" thickBot="1" x14ac:dyDescent="0.25">
      <c r="A268" s="134"/>
      <c r="B268" s="135" t="s">
        <v>56</v>
      </c>
      <c r="C268" s="135" t="s">
        <v>386</v>
      </c>
      <c r="D268" s="135" t="s">
        <v>739</v>
      </c>
      <c r="E268" s="135" t="s">
        <v>740</v>
      </c>
      <c r="F268" s="135" t="s">
        <v>741</v>
      </c>
      <c r="G268" s="135" t="s">
        <v>1200</v>
      </c>
      <c r="H268" s="135" t="s">
        <v>22</v>
      </c>
      <c r="I268" s="156">
        <v>1</v>
      </c>
      <c r="J268" s="156">
        <v>1</v>
      </c>
      <c r="K268" s="135" t="s">
        <v>742</v>
      </c>
      <c r="L268" s="135" t="s">
        <v>745</v>
      </c>
      <c r="M268" s="135" t="s">
        <v>7</v>
      </c>
      <c r="N268" s="135" t="s">
        <v>752</v>
      </c>
      <c r="O268" s="136">
        <v>4</v>
      </c>
      <c r="P268" s="136">
        <v>265</v>
      </c>
      <c r="Q268" s="134" t="s">
        <v>384</v>
      </c>
      <c r="R268" s="134" t="s">
        <v>1285</v>
      </c>
      <c r="S268" s="136" t="s">
        <v>36</v>
      </c>
      <c r="T268" s="136">
        <v>1</v>
      </c>
      <c r="U268" s="136">
        <v>1</v>
      </c>
      <c r="V268" s="136">
        <v>1</v>
      </c>
      <c r="W268" s="136">
        <v>1</v>
      </c>
      <c r="X268" s="151">
        <f>SUBTOTAL(9,T268:W268)</f>
        <v>4</v>
      </c>
      <c r="Y268" s="142">
        <v>0</v>
      </c>
      <c r="Z268" s="142">
        <f>+'POAI 2020'!B189+'POAI 2020'!B190</f>
        <v>56000000</v>
      </c>
      <c r="AA268" s="142">
        <f>+'POAI 2020'!C189+'POAI 2020'!AL189</f>
        <v>37378836</v>
      </c>
      <c r="AB268" s="142">
        <v>0</v>
      </c>
      <c r="AC268" s="142">
        <v>0</v>
      </c>
      <c r="AD268" s="142">
        <v>0</v>
      </c>
      <c r="AE268" s="142">
        <f t="shared" ref="AE268:AE289" si="35">SUBTOTAL(9,Y268:AD268)</f>
        <v>93378836</v>
      </c>
      <c r="AF268" s="142">
        <v>0</v>
      </c>
      <c r="AG268" s="142">
        <v>40000000</v>
      </c>
      <c r="AH268" s="142">
        <v>79000000</v>
      </c>
      <c r="AI268" s="142">
        <v>0</v>
      </c>
      <c r="AJ268" s="142">
        <v>0</v>
      </c>
      <c r="AK268" s="142">
        <v>0</v>
      </c>
      <c r="AL268" s="142">
        <f t="shared" ref="AL268:AL289" si="36">SUBTOTAL(9,AF268:AK268)</f>
        <v>119000000</v>
      </c>
      <c r="AM268" s="142">
        <v>0</v>
      </c>
      <c r="AN268" s="142">
        <v>0</v>
      </c>
      <c r="AO268" s="142">
        <v>79000000</v>
      </c>
      <c r="AP268" s="142">
        <v>0</v>
      </c>
      <c r="AQ268" s="142">
        <v>0</v>
      </c>
      <c r="AR268" s="142">
        <v>0</v>
      </c>
      <c r="AS268" s="142">
        <f t="shared" si="33"/>
        <v>79000000</v>
      </c>
      <c r="AT268" s="142">
        <v>0</v>
      </c>
      <c r="AU268" s="142">
        <v>0</v>
      </c>
      <c r="AV268" s="142">
        <v>79000000</v>
      </c>
      <c r="AW268" s="142">
        <v>0</v>
      </c>
      <c r="AX268" s="142">
        <v>0</v>
      </c>
      <c r="AY268" s="142">
        <v>0</v>
      </c>
      <c r="AZ268" s="142">
        <f t="shared" si="34"/>
        <v>79000000</v>
      </c>
      <c r="BA268" s="142">
        <f t="shared" ref="BA268:BA289" si="37">+AE268+AL268+AS268+AZ268</f>
        <v>370378836</v>
      </c>
      <c r="BB268" s="172"/>
    </row>
    <row r="269" spans="1:54" s="143" customFormat="1" ht="65.25" thickTop="1" thickBot="1" x14ac:dyDescent="0.25">
      <c r="A269" s="134"/>
      <c r="B269" s="135" t="s">
        <v>56</v>
      </c>
      <c r="C269" s="135" t="s">
        <v>386</v>
      </c>
      <c r="D269" s="135" t="s">
        <v>739</v>
      </c>
      <c r="E269" s="135" t="s">
        <v>740</v>
      </c>
      <c r="F269" s="135" t="s">
        <v>741</v>
      </c>
      <c r="G269" s="135" t="s">
        <v>1200</v>
      </c>
      <c r="H269" s="135" t="s">
        <v>22</v>
      </c>
      <c r="I269" s="156">
        <v>1</v>
      </c>
      <c r="J269" s="156">
        <v>1</v>
      </c>
      <c r="K269" s="135" t="s">
        <v>742</v>
      </c>
      <c r="L269" s="135" t="s">
        <v>746</v>
      </c>
      <c r="M269" s="135" t="s">
        <v>759</v>
      </c>
      <c r="N269" s="135" t="s">
        <v>753</v>
      </c>
      <c r="O269" s="136">
        <v>100</v>
      </c>
      <c r="P269" s="136">
        <v>266</v>
      </c>
      <c r="Q269" s="134" t="s">
        <v>384</v>
      </c>
      <c r="R269" s="134" t="s">
        <v>1285</v>
      </c>
      <c r="S269" s="136" t="s">
        <v>35</v>
      </c>
      <c r="T269" s="136">
        <v>1</v>
      </c>
      <c r="U269" s="136">
        <v>1</v>
      </c>
      <c r="V269" s="136">
        <v>1</v>
      </c>
      <c r="W269" s="136">
        <v>1</v>
      </c>
      <c r="X269" s="151">
        <v>100</v>
      </c>
      <c r="Y269" s="142">
        <v>0</v>
      </c>
      <c r="Z269" s="142">
        <v>0</v>
      </c>
      <c r="AA269" s="142">
        <v>0</v>
      </c>
      <c r="AB269" s="142">
        <v>0</v>
      </c>
      <c r="AC269" s="142">
        <v>0</v>
      </c>
      <c r="AD269" s="142">
        <v>0</v>
      </c>
      <c r="AE269" s="142">
        <f t="shared" si="35"/>
        <v>0</v>
      </c>
      <c r="AF269" s="142">
        <v>0</v>
      </c>
      <c r="AG269" s="142">
        <v>0</v>
      </c>
      <c r="AH269" s="142">
        <v>0</v>
      </c>
      <c r="AI269" s="142">
        <v>0</v>
      </c>
      <c r="AJ269" s="142">
        <v>0</v>
      </c>
      <c r="AK269" s="142">
        <v>0</v>
      </c>
      <c r="AL269" s="142">
        <f t="shared" si="36"/>
        <v>0</v>
      </c>
      <c r="AM269" s="142">
        <v>0</v>
      </c>
      <c r="AN269" s="142">
        <v>0</v>
      </c>
      <c r="AO269" s="142">
        <v>0</v>
      </c>
      <c r="AP269" s="142">
        <v>0</v>
      </c>
      <c r="AQ269" s="142">
        <v>0</v>
      </c>
      <c r="AR269" s="142">
        <v>0</v>
      </c>
      <c r="AS269" s="142">
        <f t="shared" si="33"/>
        <v>0</v>
      </c>
      <c r="AT269" s="142">
        <v>0</v>
      </c>
      <c r="AU269" s="142">
        <v>0</v>
      </c>
      <c r="AV269" s="142">
        <v>0</v>
      </c>
      <c r="AW269" s="142">
        <v>0</v>
      </c>
      <c r="AX269" s="142">
        <v>0</v>
      </c>
      <c r="AY269" s="142">
        <v>0</v>
      </c>
      <c r="AZ269" s="142">
        <f t="shared" si="34"/>
        <v>0</v>
      </c>
      <c r="BA269" s="142">
        <f t="shared" si="37"/>
        <v>0</v>
      </c>
      <c r="BB269" s="172"/>
    </row>
    <row r="270" spans="1:54" s="143" customFormat="1" ht="65.25" thickTop="1" thickBot="1" x14ac:dyDescent="0.25">
      <c r="A270" s="134"/>
      <c r="B270" s="135" t="s">
        <v>56</v>
      </c>
      <c r="C270" s="135" t="s">
        <v>386</v>
      </c>
      <c r="D270" s="135" t="s">
        <v>739</v>
      </c>
      <c r="E270" s="135" t="s">
        <v>740</v>
      </c>
      <c r="F270" s="135" t="s">
        <v>741</v>
      </c>
      <c r="G270" s="135" t="s">
        <v>1200</v>
      </c>
      <c r="H270" s="135" t="s">
        <v>22</v>
      </c>
      <c r="I270" s="156">
        <v>1</v>
      </c>
      <c r="J270" s="156">
        <v>1</v>
      </c>
      <c r="K270" s="135" t="s">
        <v>742</v>
      </c>
      <c r="L270" s="135" t="s">
        <v>747</v>
      </c>
      <c r="M270" s="135" t="s">
        <v>7</v>
      </c>
      <c r="N270" s="135" t="s">
        <v>754</v>
      </c>
      <c r="O270" s="136">
        <v>1</v>
      </c>
      <c r="P270" s="136">
        <v>267</v>
      </c>
      <c r="Q270" s="134" t="s">
        <v>384</v>
      </c>
      <c r="R270" s="134" t="s">
        <v>1285</v>
      </c>
      <c r="S270" s="136" t="s">
        <v>36</v>
      </c>
      <c r="T270" s="136">
        <v>0</v>
      </c>
      <c r="U270" s="136">
        <v>0</v>
      </c>
      <c r="V270" s="136">
        <v>1</v>
      </c>
      <c r="W270" s="136">
        <v>0</v>
      </c>
      <c r="X270" s="151">
        <v>1</v>
      </c>
      <c r="Y270" s="142">
        <v>0</v>
      </c>
      <c r="Z270" s="142">
        <v>0</v>
      </c>
      <c r="AA270" s="142">
        <v>0</v>
      </c>
      <c r="AB270" s="142">
        <v>0</v>
      </c>
      <c r="AC270" s="142">
        <v>0</v>
      </c>
      <c r="AD270" s="142">
        <v>0</v>
      </c>
      <c r="AE270" s="142">
        <f t="shared" si="35"/>
        <v>0</v>
      </c>
      <c r="AF270" s="142">
        <v>0</v>
      </c>
      <c r="AG270" s="142">
        <v>0</v>
      </c>
      <c r="AH270" s="142">
        <v>0</v>
      </c>
      <c r="AI270" s="142">
        <v>0</v>
      </c>
      <c r="AJ270" s="142">
        <v>0</v>
      </c>
      <c r="AK270" s="142">
        <v>0</v>
      </c>
      <c r="AL270" s="142">
        <f t="shared" si="36"/>
        <v>0</v>
      </c>
      <c r="AM270" s="142">
        <v>0</v>
      </c>
      <c r="AN270" s="142">
        <v>0</v>
      </c>
      <c r="AO270" s="142">
        <v>0</v>
      </c>
      <c r="AP270" s="142">
        <v>0</v>
      </c>
      <c r="AQ270" s="142">
        <v>0</v>
      </c>
      <c r="AR270" s="142">
        <v>0</v>
      </c>
      <c r="AS270" s="142">
        <f t="shared" si="33"/>
        <v>0</v>
      </c>
      <c r="AT270" s="142">
        <v>0</v>
      </c>
      <c r="AU270" s="142">
        <v>0</v>
      </c>
      <c r="AV270" s="142">
        <v>0</v>
      </c>
      <c r="AW270" s="142">
        <v>0</v>
      </c>
      <c r="AX270" s="142">
        <v>0</v>
      </c>
      <c r="AY270" s="142">
        <v>0</v>
      </c>
      <c r="AZ270" s="142">
        <f t="shared" si="34"/>
        <v>0</v>
      </c>
      <c r="BA270" s="142">
        <f t="shared" si="37"/>
        <v>0</v>
      </c>
      <c r="BB270" s="172"/>
    </row>
    <row r="271" spans="1:54" s="143" customFormat="1" ht="65.25" thickTop="1" thickBot="1" x14ac:dyDescent="0.25">
      <c r="A271" s="134"/>
      <c r="B271" s="135" t="s">
        <v>56</v>
      </c>
      <c r="C271" s="135" t="s">
        <v>386</v>
      </c>
      <c r="D271" s="135" t="s">
        <v>739</v>
      </c>
      <c r="E271" s="135" t="s">
        <v>740</v>
      </c>
      <c r="F271" s="135" t="s">
        <v>741</v>
      </c>
      <c r="G271" s="135" t="s">
        <v>1200</v>
      </c>
      <c r="H271" s="135" t="s">
        <v>22</v>
      </c>
      <c r="I271" s="156">
        <v>1</v>
      </c>
      <c r="J271" s="156">
        <v>1</v>
      </c>
      <c r="K271" s="135" t="s">
        <v>742</v>
      </c>
      <c r="L271" s="135" t="s">
        <v>748</v>
      </c>
      <c r="M271" s="135" t="s">
        <v>7</v>
      </c>
      <c r="N271" s="135" t="s">
        <v>755</v>
      </c>
      <c r="O271" s="136">
        <v>4</v>
      </c>
      <c r="P271" s="136">
        <v>268</v>
      </c>
      <c r="Q271" s="134" t="s">
        <v>384</v>
      </c>
      <c r="R271" s="134" t="s">
        <v>1285</v>
      </c>
      <c r="S271" s="136" t="s">
        <v>36</v>
      </c>
      <c r="T271" s="136">
        <v>1</v>
      </c>
      <c r="U271" s="136">
        <v>1</v>
      </c>
      <c r="V271" s="136">
        <v>1</v>
      </c>
      <c r="W271" s="136">
        <v>1</v>
      </c>
      <c r="X271" s="151">
        <v>4</v>
      </c>
      <c r="Y271" s="142">
        <v>0</v>
      </c>
      <c r="Z271" s="142">
        <v>0</v>
      </c>
      <c r="AA271" s="142">
        <v>0</v>
      </c>
      <c r="AB271" s="142">
        <v>0</v>
      </c>
      <c r="AC271" s="142">
        <v>0</v>
      </c>
      <c r="AD271" s="142">
        <v>0</v>
      </c>
      <c r="AE271" s="142">
        <f t="shared" si="35"/>
        <v>0</v>
      </c>
      <c r="AF271" s="142">
        <v>0</v>
      </c>
      <c r="AG271" s="142">
        <v>5000000</v>
      </c>
      <c r="AH271" s="142">
        <v>0</v>
      </c>
      <c r="AI271" s="142">
        <v>0</v>
      </c>
      <c r="AJ271" s="142">
        <v>0</v>
      </c>
      <c r="AK271" s="142">
        <v>0</v>
      </c>
      <c r="AL271" s="142">
        <f t="shared" si="36"/>
        <v>5000000</v>
      </c>
      <c r="AM271" s="142">
        <v>0</v>
      </c>
      <c r="AN271" s="142">
        <v>0</v>
      </c>
      <c r="AO271" s="142">
        <v>0</v>
      </c>
      <c r="AP271" s="142">
        <v>0</v>
      </c>
      <c r="AQ271" s="142">
        <v>0</v>
      </c>
      <c r="AR271" s="142">
        <v>0</v>
      </c>
      <c r="AS271" s="142">
        <f t="shared" si="33"/>
        <v>0</v>
      </c>
      <c r="AT271" s="142">
        <v>0</v>
      </c>
      <c r="AU271" s="142">
        <v>0</v>
      </c>
      <c r="AV271" s="142">
        <v>0</v>
      </c>
      <c r="AW271" s="142">
        <v>0</v>
      </c>
      <c r="AX271" s="142">
        <v>0</v>
      </c>
      <c r="AY271" s="142">
        <v>0</v>
      </c>
      <c r="AZ271" s="142">
        <f t="shared" si="34"/>
        <v>0</v>
      </c>
      <c r="BA271" s="142">
        <f t="shared" si="37"/>
        <v>5000000</v>
      </c>
      <c r="BB271" s="172"/>
    </row>
    <row r="272" spans="1:54" s="143" customFormat="1" ht="65.25" thickTop="1" thickBot="1" x14ac:dyDescent="0.25">
      <c r="A272" s="134"/>
      <c r="B272" s="135" t="s">
        <v>56</v>
      </c>
      <c r="C272" s="135" t="s">
        <v>386</v>
      </c>
      <c r="D272" s="135" t="s">
        <v>739</v>
      </c>
      <c r="E272" s="135" t="s">
        <v>740</v>
      </c>
      <c r="F272" s="135" t="s">
        <v>741</v>
      </c>
      <c r="G272" s="135" t="s">
        <v>1200</v>
      </c>
      <c r="H272" s="135" t="s">
        <v>22</v>
      </c>
      <c r="I272" s="156">
        <v>1</v>
      </c>
      <c r="J272" s="156">
        <v>1</v>
      </c>
      <c r="K272" s="135" t="s">
        <v>742</v>
      </c>
      <c r="L272" s="135" t="s">
        <v>749</v>
      </c>
      <c r="M272" s="135" t="s">
        <v>7</v>
      </c>
      <c r="N272" s="135" t="s">
        <v>756</v>
      </c>
      <c r="O272" s="136">
        <v>3</v>
      </c>
      <c r="P272" s="136">
        <v>269</v>
      </c>
      <c r="Q272" s="134" t="s">
        <v>384</v>
      </c>
      <c r="R272" s="134" t="s">
        <v>1285</v>
      </c>
      <c r="S272" s="136" t="s">
        <v>36</v>
      </c>
      <c r="T272" s="136">
        <v>0</v>
      </c>
      <c r="U272" s="136">
        <v>1</v>
      </c>
      <c r="V272" s="136">
        <v>1</v>
      </c>
      <c r="W272" s="136">
        <v>1</v>
      </c>
      <c r="X272" s="151">
        <v>3</v>
      </c>
      <c r="Y272" s="142">
        <v>0</v>
      </c>
      <c r="Z272" s="142">
        <f>+'POAI 2020'!B191</f>
        <v>20000000</v>
      </c>
      <c r="AA272" s="142">
        <v>0</v>
      </c>
      <c r="AB272" s="142">
        <v>0</v>
      </c>
      <c r="AC272" s="142">
        <v>0</v>
      </c>
      <c r="AD272" s="142">
        <v>0</v>
      </c>
      <c r="AE272" s="142">
        <f t="shared" si="35"/>
        <v>20000000</v>
      </c>
      <c r="AF272" s="142">
        <v>0</v>
      </c>
      <c r="AG272" s="142">
        <v>10000000</v>
      </c>
      <c r="AH272" s="142">
        <v>0</v>
      </c>
      <c r="AI272" s="142">
        <v>0</v>
      </c>
      <c r="AJ272" s="142">
        <v>0</v>
      </c>
      <c r="AK272" s="142">
        <v>0</v>
      </c>
      <c r="AL272" s="142">
        <f t="shared" si="36"/>
        <v>10000000</v>
      </c>
      <c r="AM272" s="142">
        <v>0</v>
      </c>
      <c r="AN272" s="142">
        <v>0</v>
      </c>
      <c r="AO272" s="142">
        <v>0</v>
      </c>
      <c r="AP272" s="142">
        <v>0</v>
      </c>
      <c r="AQ272" s="142">
        <v>0</v>
      </c>
      <c r="AR272" s="142">
        <v>0</v>
      </c>
      <c r="AS272" s="142">
        <f t="shared" si="33"/>
        <v>0</v>
      </c>
      <c r="AT272" s="142">
        <v>0</v>
      </c>
      <c r="AU272" s="142">
        <v>0</v>
      </c>
      <c r="AV272" s="142">
        <v>0</v>
      </c>
      <c r="AW272" s="142">
        <v>0</v>
      </c>
      <c r="AX272" s="142">
        <v>0</v>
      </c>
      <c r="AY272" s="142">
        <v>0</v>
      </c>
      <c r="AZ272" s="142">
        <f t="shared" si="34"/>
        <v>0</v>
      </c>
      <c r="BA272" s="142">
        <f t="shared" si="37"/>
        <v>30000000</v>
      </c>
      <c r="BB272" s="172"/>
    </row>
    <row r="273" spans="1:54" s="143" customFormat="1" ht="65.25" thickTop="1" thickBot="1" x14ac:dyDescent="0.25">
      <c r="A273" s="134"/>
      <c r="B273" s="135" t="s">
        <v>56</v>
      </c>
      <c r="C273" s="135" t="s">
        <v>386</v>
      </c>
      <c r="D273" s="135" t="s">
        <v>739</v>
      </c>
      <c r="E273" s="135" t="s">
        <v>740</v>
      </c>
      <c r="F273" s="135" t="s">
        <v>741</v>
      </c>
      <c r="G273" s="135" t="s">
        <v>1200</v>
      </c>
      <c r="H273" s="135" t="s">
        <v>22</v>
      </c>
      <c r="I273" s="156">
        <v>1</v>
      </c>
      <c r="J273" s="156">
        <v>1</v>
      </c>
      <c r="K273" s="135" t="s">
        <v>742</v>
      </c>
      <c r="L273" s="135" t="s">
        <v>750</v>
      </c>
      <c r="M273" s="135" t="s">
        <v>7</v>
      </c>
      <c r="N273" s="135" t="s">
        <v>757</v>
      </c>
      <c r="O273" s="136">
        <v>3</v>
      </c>
      <c r="P273" s="136">
        <v>270</v>
      </c>
      <c r="Q273" s="134" t="s">
        <v>384</v>
      </c>
      <c r="R273" s="134" t="s">
        <v>1285</v>
      </c>
      <c r="S273" s="136" t="s">
        <v>36</v>
      </c>
      <c r="T273" s="136">
        <v>0</v>
      </c>
      <c r="U273" s="136">
        <v>1</v>
      </c>
      <c r="V273" s="136">
        <v>1</v>
      </c>
      <c r="W273" s="136">
        <v>1</v>
      </c>
      <c r="X273" s="151">
        <v>3</v>
      </c>
      <c r="Y273" s="142">
        <v>0</v>
      </c>
      <c r="Z273" s="142">
        <v>0</v>
      </c>
      <c r="AA273" s="142">
        <v>0</v>
      </c>
      <c r="AB273" s="142">
        <v>0</v>
      </c>
      <c r="AC273" s="142">
        <v>0</v>
      </c>
      <c r="AD273" s="142">
        <v>0</v>
      </c>
      <c r="AE273" s="142">
        <f t="shared" si="35"/>
        <v>0</v>
      </c>
      <c r="AF273" s="142">
        <v>0</v>
      </c>
      <c r="AG273" s="142">
        <v>0</v>
      </c>
      <c r="AH273" s="142">
        <v>0</v>
      </c>
      <c r="AI273" s="142">
        <v>0</v>
      </c>
      <c r="AJ273" s="142">
        <v>0</v>
      </c>
      <c r="AK273" s="142">
        <v>0</v>
      </c>
      <c r="AL273" s="142">
        <f t="shared" si="36"/>
        <v>0</v>
      </c>
      <c r="AM273" s="142">
        <v>0</v>
      </c>
      <c r="AN273" s="142">
        <v>0</v>
      </c>
      <c r="AO273" s="142">
        <v>0</v>
      </c>
      <c r="AP273" s="142">
        <v>0</v>
      </c>
      <c r="AQ273" s="142">
        <v>0</v>
      </c>
      <c r="AR273" s="142">
        <v>0</v>
      </c>
      <c r="AS273" s="142">
        <f t="shared" si="33"/>
        <v>0</v>
      </c>
      <c r="AT273" s="142">
        <v>0</v>
      </c>
      <c r="AU273" s="142">
        <v>0</v>
      </c>
      <c r="AV273" s="142">
        <v>0</v>
      </c>
      <c r="AW273" s="142">
        <v>0</v>
      </c>
      <c r="AX273" s="142">
        <v>0</v>
      </c>
      <c r="AY273" s="142">
        <v>0</v>
      </c>
      <c r="AZ273" s="142">
        <f t="shared" si="34"/>
        <v>0</v>
      </c>
      <c r="BA273" s="142">
        <f t="shared" si="37"/>
        <v>0</v>
      </c>
      <c r="BB273" s="172"/>
    </row>
    <row r="274" spans="1:54" s="143" customFormat="1" ht="52.5" thickTop="1" thickBot="1" x14ac:dyDescent="0.25">
      <c r="A274" s="134"/>
      <c r="B274" s="135" t="s">
        <v>56</v>
      </c>
      <c r="C274" s="135" t="s">
        <v>760</v>
      </c>
      <c r="D274" s="135" t="s">
        <v>826</v>
      </c>
      <c r="E274" s="135" t="s">
        <v>761</v>
      </c>
      <c r="F274" s="135" t="s">
        <v>1202</v>
      </c>
      <c r="G274" s="135" t="s">
        <v>1201</v>
      </c>
      <c r="H274" s="135" t="s">
        <v>22</v>
      </c>
      <c r="I274" s="156">
        <v>0.56000000000000005</v>
      </c>
      <c r="J274" s="156">
        <v>0.66</v>
      </c>
      <c r="K274" s="135" t="s">
        <v>827</v>
      </c>
      <c r="L274" s="185" t="s">
        <v>762</v>
      </c>
      <c r="M274" s="135" t="s">
        <v>7</v>
      </c>
      <c r="N274" s="135" t="s">
        <v>775</v>
      </c>
      <c r="O274" s="136">
        <v>1</v>
      </c>
      <c r="P274" s="136">
        <v>271</v>
      </c>
      <c r="Q274" s="134" t="s">
        <v>140</v>
      </c>
      <c r="R274" s="134" t="s">
        <v>1283</v>
      </c>
      <c r="S274" s="136" t="s">
        <v>36</v>
      </c>
      <c r="T274" s="136">
        <v>0</v>
      </c>
      <c r="U274" s="136">
        <v>0</v>
      </c>
      <c r="V274" s="136">
        <v>1</v>
      </c>
      <c r="W274" s="136">
        <v>0</v>
      </c>
      <c r="X274" s="151">
        <f t="shared" ref="X274:X287" si="38">SUBTOTAL(9,T274:W274)</f>
        <v>1</v>
      </c>
      <c r="Y274" s="142">
        <v>0</v>
      </c>
      <c r="Z274" s="142">
        <v>0</v>
      </c>
      <c r="AA274" s="142">
        <v>0</v>
      </c>
      <c r="AB274" s="142">
        <v>0</v>
      </c>
      <c r="AC274" s="142">
        <v>0</v>
      </c>
      <c r="AD274" s="142">
        <v>0</v>
      </c>
      <c r="AE274" s="142">
        <f t="shared" si="35"/>
        <v>0</v>
      </c>
      <c r="AF274" s="142">
        <v>0</v>
      </c>
      <c r="AG274" s="142">
        <v>0</v>
      </c>
      <c r="AH274" s="142">
        <v>0</v>
      </c>
      <c r="AI274" s="142">
        <v>0</v>
      </c>
      <c r="AJ274" s="142">
        <v>240000000</v>
      </c>
      <c r="AK274" s="142">
        <v>0</v>
      </c>
      <c r="AL274" s="142">
        <f t="shared" si="36"/>
        <v>240000000</v>
      </c>
      <c r="AM274" s="142">
        <v>0</v>
      </c>
      <c r="AN274" s="142">
        <v>0</v>
      </c>
      <c r="AO274" s="142">
        <v>0</v>
      </c>
      <c r="AP274" s="142">
        <v>0</v>
      </c>
      <c r="AQ274" s="142">
        <v>200000000</v>
      </c>
      <c r="AR274" s="142">
        <v>300000000</v>
      </c>
      <c r="AS274" s="142">
        <f t="shared" si="33"/>
        <v>500000000</v>
      </c>
      <c r="AT274" s="142">
        <v>0</v>
      </c>
      <c r="AU274" s="142">
        <v>43000000</v>
      </c>
      <c r="AV274" s="142">
        <v>0</v>
      </c>
      <c r="AW274" s="142">
        <v>700000000</v>
      </c>
      <c r="AX274" s="142">
        <v>200000000</v>
      </c>
      <c r="AY274" s="142">
        <v>0</v>
      </c>
      <c r="AZ274" s="142">
        <f t="shared" si="34"/>
        <v>943000000</v>
      </c>
      <c r="BA274" s="142">
        <f t="shared" si="37"/>
        <v>1683000000</v>
      </c>
      <c r="BB274" s="172"/>
    </row>
    <row r="275" spans="1:54" s="143" customFormat="1" ht="78" thickTop="1" thickBot="1" x14ac:dyDescent="0.25">
      <c r="A275" s="134"/>
      <c r="B275" s="135" t="s">
        <v>56</v>
      </c>
      <c r="C275" s="135" t="s">
        <v>760</v>
      </c>
      <c r="D275" s="135" t="s">
        <v>826</v>
      </c>
      <c r="E275" s="135" t="s">
        <v>761</v>
      </c>
      <c r="F275" s="135" t="s">
        <v>1202</v>
      </c>
      <c r="G275" s="135" t="s">
        <v>1201</v>
      </c>
      <c r="H275" s="135" t="s">
        <v>22</v>
      </c>
      <c r="I275" s="156">
        <v>0.56000000000000005</v>
      </c>
      <c r="J275" s="156">
        <v>0.66</v>
      </c>
      <c r="K275" s="135" t="s">
        <v>827</v>
      </c>
      <c r="L275" s="185" t="s">
        <v>763</v>
      </c>
      <c r="M275" s="135" t="s">
        <v>7</v>
      </c>
      <c r="N275" s="135" t="s">
        <v>776</v>
      </c>
      <c r="O275" s="136">
        <v>1</v>
      </c>
      <c r="P275" s="136">
        <v>272</v>
      </c>
      <c r="Q275" s="134" t="s">
        <v>140</v>
      </c>
      <c r="R275" s="134" t="s">
        <v>1283</v>
      </c>
      <c r="S275" s="136" t="s">
        <v>36</v>
      </c>
      <c r="T275" s="136">
        <v>0</v>
      </c>
      <c r="U275" s="136">
        <v>0</v>
      </c>
      <c r="V275" s="136">
        <v>1</v>
      </c>
      <c r="W275" s="136">
        <v>0</v>
      </c>
      <c r="X275" s="151">
        <f t="shared" si="38"/>
        <v>1</v>
      </c>
      <c r="Y275" s="142">
        <v>0</v>
      </c>
      <c r="Z275" s="142">
        <v>0</v>
      </c>
      <c r="AA275" s="142">
        <v>0</v>
      </c>
      <c r="AB275" s="142">
        <v>0</v>
      </c>
      <c r="AC275" s="142">
        <v>0</v>
      </c>
      <c r="AD275" s="142">
        <v>0</v>
      </c>
      <c r="AE275" s="142">
        <f t="shared" si="35"/>
        <v>0</v>
      </c>
      <c r="AF275" s="142">
        <v>0</v>
      </c>
      <c r="AG275" s="142">
        <v>0</v>
      </c>
      <c r="AH275" s="142">
        <v>0</v>
      </c>
      <c r="AI275" s="142">
        <v>0</v>
      </c>
      <c r="AJ275" s="142">
        <v>0</v>
      </c>
      <c r="AK275" s="142">
        <v>0</v>
      </c>
      <c r="AL275" s="142">
        <f t="shared" si="36"/>
        <v>0</v>
      </c>
      <c r="AM275" s="142">
        <v>0</v>
      </c>
      <c r="AN275" s="142">
        <v>0</v>
      </c>
      <c r="AO275" s="142">
        <v>0</v>
      </c>
      <c r="AP275" s="142">
        <v>0</v>
      </c>
      <c r="AQ275" s="142">
        <v>0</v>
      </c>
      <c r="AR275" s="142">
        <v>0</v>
      </c>
      <c r="AS275" s="142">
        <f t="shared" si="33"/>
        <v>0</v>
      </c>
      <c r="AT275" s="142">
        <v>0</v>
      </c>
      <c r="AU275" s="142">
        <v>0</v>
      </c>
      <c r="AV275" s="142">
        <v>0</v>
      </c>
      <c r="AW275" s="142">
        <v>0</v>
      </c>
      <c r="AX275" s="142">
        <v>0</v>
      </c>
      <c r="AY275" s="142">
        <v>0</v>
      </c>
      <c r="AZ275" s="142">
        <f t="shared" si="34"/>
        <v>0</v>
      </c>
      <c r="BA275" s="142">
        <f t="shared" si="37"/>
        <v>0</v>
      </c>
      <c r="BB275" s="172"/>
    </row>
    <row r="276" spans="1:54" s="143" customFormat="1" ht="52.5" thickTop="1" thickBot="1" x14ac:dyDescent="0.25">
      <c r="A276" s="134"/>
      <c r="B276" s="135" t="s">
        <v>56</v>
      </c>
      <c r="C276" s="135" t="s">
        <v>760</v>
      </c>
      <c r="D276" s="135" t="s">
        <v>826</v>
      </c>
      <c r="E276" s="135" t="s">
        <v>761</v>
      </c>
      <c r="F276" s="135" t="s">
        <v>1202</v>
      </c>
      <c r="G276" s="135" t="s">
        <v>1201</v>
      </c>
      <c r="H276" s="135" t="s">
        <v>22</v>
      </c>
      <c r="I276" s="156">
        <v>0.56000000000000005</v>
      </c>
      <c r="J276" s="156">
        <v>0.66</v>
      </c>
      <c r="K276" s="135" t="s">
        <v>827</v>
      </c>
      <c r="L276" s="185" t="s">
        <v>764</v>
      </c>
      <c r="M276" s="135" t="s">
        <v>7</v>
      </c>
      <c r="N276" s="135" t="s">
        <v>777</v>
      </c>
      <c r="O276" s="136">
        <v>1</v>
      </c>
      <c r="P276" s="136">
        <v>273</v>
      </c>
      <c r="Q276" s="134" t="s">
        <v>140</v>
      </c>
      <c r="R276" s="134" t="s">
        <v>1283</v>
      </c>
      <c r="S276" s="136" t="s">
        <v>36</v>
      </c>
      <c r="T276" s="136">
        <v>1</v>
      </c>
      <c r="U276" s="136">
        <v>0</v>
      </c>
      <c r="V276" s="136">
        <v>0</v>
      </c>
      <c r="W276" s="136">
        <v>0</v>
      </c>
      <c r="X276" s="151">
        <f t="shared" si="38"/>
        <v>1</v>
      </c>
      <c r="Y276" s="142">
        <v>0</v>
      </c>
      <c r="Z276" s="142">
        <v>0</v>
      </c>
      <c r="AA276" s="142">
        <v>0</v>
      </c>
      <c r="AB276" s="142">
        <v>0</v>
      </c>
      <c r="AC276" s="142">
        <v>0</v>
      </c>
      <c r="AD276" s="142">
        <v>0</v>
      </c>
      <c r="AE276" s="142">
        <f t="shared" si="35"/>
        <v>0</v>
      </c>
      <c r="AF276" s="142">
        <v>0</v>
      </c>
      <c r="AG276" s="142">
        <v>0</v>
      </c>
      <c r="AH276" s="142">
        <v>0</v>
      </c>
      <c r="AI276" s="142">
        <v>0</v>
      </c>
      <c r="AJ276" s="142">
        <v>0</v>
      </c>
      <c r="AK276" s="142">
        <v>0</v>
      </c>
      <c r="AL276" s="142">
        <f t="shared" si="36"/>
        <v>0</v>
      </c>
      <c r="AM276" s="142">
        <v>0</v>
      </c>
      <c r="AN276" s="142">
        <v>0</v>
      </c>
      <c r="AO276" s="142">
        <v>0</v>
      </c>
      <c r="AP276" s="142">
        <v>0</v>
      </c>
      <c r="AQ276" s="142">
        <v>0</v>
      </c>
      <c r="AR276" s="142">
        <v>0</v>
      </c>
      <c r="AS276" s="142">
        <f t="shared" si="33"/>
        <v>0</v>
      </c>
      <c r="AT276" s="142">
        <v>0</v>
      </c>
      <c r="AU276" s="142">
        <v>0</v>
      </c>
      <c r="AV276" s="142">
        <v>0</v>
      </c>
      <c r="AW276" s="142">
        <v>0</v>
      </c>
      <c r="AX276" s="142">
        <v>0</v>
      </c>
      <c r="AY276" s="142">
        <v>0</v>
      </c>
      <c r="AZ276" s="142">
        <f t="shared" si="34"/>
        <v>0</v>
      </c>
      <c r="BA276" s="142">
        <f t="shared" si="37"/>
        <v>0</v>
      </c>
      <c r="BB276" s="172"/>
    </row>
    <row r="277" spans="1:54" s="143" customFormat="1" ht="52.5" thickTop="1" thickBot="1" x14ac:dyDescent="0.25">
      <c r="A277" s="134"/>
      <c r="B277" s="135" t="s">
        <v>56</v>
      </c>
      <c r="C277" s="135" t="s">
        <v>760</v>
      </c>
      <c r="D277" s="135" t="s">
        <v>826</v>
      </c>
      <c r="E277" s="135" t="s">
        <v>761</v>
      </c>
      <c r="F277" s="135" t="s">
        <v>1202</v>
      </c>
      <c r="G277" s="135" t="s">
        <v>1201</v>
      </c>
      <c r="H277" s="135" t="s">
        <v>22</v>
      </c>
      <c r="I277" s="156">
        <v>0.56000000000000005</v>
      </c>
      <c r="J277" s="156">
        <v>0.66</v>
      </c>
      <c r="K277" s="135" t="s">
        <v>827</v>
      </c>
      <c r="L277" s="185" t="s">
        <v>765</v>
      </c>
      <c r="M277" s="135" t="s">
        <v>787</v>
      </c>
      <c r="N277" s="135" t="s">
        <v>778</v>
      </c>
      <c r="O277" s="136">
        <v>8</v>
      </c>
      <c r="P277" s="136">
        <v>274</v>
      </c>
      <c r="Q277" s="134" t="s">
        <v>140</v>
      </c>
      <c r="R277" s="134" t="s">
        <v>1283</v>
      </c>
      <c r="S277" s="136" t="s">
        <v>36</v>
      </c>
      <c r="T277" s="136">
        <v>0</v>
      </c>
      <c r="U277" s="136">
        <v>0</v>
      </c>
      <c r="V277" s="136">
        <v>4</v>
      </c>
      <c r="W277" s="136">
        <v>4</v>
      </c>
      <c r="X277" s="151">
        <f t="shared" si="38"/>
        <v>8</v>
      </c>
      <c r="Y277" s="142">
        <v>0</v>
      </c>
      <c r="Z277" s="142">
        <v>0</v>
      </c>
      <c r="AA277" s="142">
        <v>0</v>
      </c>
      <c r="AB277" s="142">
        <v>0</v>
      </c>
      <c r="AC277" s="142">
        <v>0</v>
      </c>
      <c r="AD277" s="142">
        <v>0</v>
      </c>
      <c r="AE277" s="142">
        <f t="shared" si="35"/>
        <v>0</v>
      </c>
      <c r="AF277" s="142">
        <v>0</v>
      </c>
      <c r="AG277" s="142">
        <v>0</v>
      </c>
      <c r="AH277" s="142">
        <v>0</v>
      </c>
      <c r="AI277" s="142">
        <v>0</v>
      </c>
      <c r="AJ277" s="142">
        <v>0</v>
      </c>
      <c r="AK277" s="142">
        <v>0</v>
      </c>
      <c r="AL277" s="142">
        <f t="shared" si="36"/>
        <v>0</v>
      </c>
      <c r="AM277" s="142">
        <v>0</v>
      </c>
      <c r="AN277" s="142">
        <v>0</v>
      </c>
      <c r="AO277" s="142">
        <v>0</v>
      </c>
      <c r="AP277" s="142">
        <v>0</v>
      </c>
      <c r="AQ277" s="142">
        <v>0</v>
      </c>
      <c r="AR277" s="142">
        <v>0</v>
      </c>
      <c r="AS277" s="142">
        <f t="shared" si="33"/>
        <v>0</v>
      </c>
      <c r="AT277" s="142">
        <v>0</v>
      </c>
      <c r="AU277" s="142">
        <v>0</v>
      </c>
      <c r="AV277" s="142">
        <v>0</v>
      </c>
      <c r="AW277" s="142">
        <v>0</v>
      </c>
      <c r="AX277" s="142">
        <v>0</v>
      </c>
      <c r="AY277" s="142">
        <v>0</v>
      </c>
      <c r="AZ277" s="142">
        <f t="shared" si="34"/>
        <v>0</v>
      </c>
      <c r="BA277" s="142">
        <f t="shared" si="37"/>
        <v>0</v>
      </c>
      <c r="BB277" s="172"/>
    </row>
    <row r="278" spans="1:54" s="143" customFormat="1" ht="52.5" thickTop="1" thickBot="1" x14ac:dyDescent="0.25">
      <c r="A278" s="134"/>
      <c r="B278" s="135" t="s">
        <v>56</v>
      </c>
      <c r="C278" s="135" t="s">
        <v>760</v>
      </c>
      <c r="D278" s="135" t="s">
        <v>826</v>
      </c>
      <c r="E278" s="135" t="s">
        <v>761</v>
      </c>
      <c r="F278" s="135" t="s">
        <v>1202</v>
      </c>
      <c r="G278" s="135" t="s">
        <v>1201</v>
      </c>
      <c r="H278" s="135" t="s">
        <v>22</v>
      </c>
      <c r="I278" s="156">
        <v>0.56000000000000005</v>
      </c>
      <c r="J278" s="156">
        <v>0.66</v>
      </c>
      <c r="K278" s="135" t="s">
        <v>827</v>
      </c>
      <c r="L278" s="185" t="s">
        <v>766</v>
      </c>
      <c r="M278" s="135" t="s">
        <v>7</v>
      </c>
      <c r="N278" s="135" t="s">
        <v>779</v>
      </c>
      <c r="O278" s="136">
        <v>1</v>
      </c>
      <c r="P278" s="136">
        <v>275</v>
      </c>
      <c r="Q278" s="134" t="s">
        <v>789</v>
      </c>
      <c r="R278" s="134" t="s">
        <v>1289</v>
      </c>
      <c r="S278" s="136" t="s">
        <v>36</v>
      </c>
      <c r="T278" s="136">
        <v>0</v>
      </c>
      <c r="U278" s="136">
        <v>1</v>
      </c>
      <c r="V278" s="136">
        <v>0</v>
      </c>
      <c r="W278" s="136">
        <v>0</v>
      </c>
      <c r="X278" s="151">
        <f t="shared" si="38"/>
        <v>1</v>
      </c>
      <c r="Y278" s="142">
        <v>0</v>
      </c>
      <c r="Z278" s="142">
        <v>0</v>
      </c>
      <c r="AA278" s="142">
        <v>0</v>
      </c>
      <c r="AB278" s="142">
        <v>0</v>
      </c>
      <c r="AC278" s="142">
        <v>0</v>
      </c>
      <c r="AD278" s="142">
        <v>0</v>
      </c>
      <c r="AE278" s="142">
        <f t="shared" si="35"/>
        <v>0</v>
      </c>
      <c r="AF278" s="142">
        <v>0</v>
      </c>
      <c r="AG278" s="142">
        <v>0</v>
      </c>
      <c r="AH278" s="142">
        <v>0</v>
      </c>
      <c r="AI278" s="142">
        <v>0</v>
      </c>
      <c r="AJ278" s="142">
        <v>0</v>
      </c>
      <c r="AK278" s="142">
        <v>0</v>
      </c>
      <c r="AL278" s="142">
        <f t="shared" si="36"/>
        <v>0</v>
      </c>
      <c r="AM278" s="142">
        <v>0</v>
      </c>
      <c r="AN278" s="142">
        <v>0</v>
      </c>
      <c r="AO278" s="142">
        <v>0</v>
      </c>
      <c r="AP278" s="142">
        <v>0</v>
      </c>
      <c r="AQ278" s="142">
        <v>0</v>
      </c>
      <c r="AR278" s="142">
        <v>0</v>
      </c>
      <c r="AS278" s="142">
        <f t="shared" si="33"/>
        <v>0</v>
      </c>
      <c r="AT278" s="142">
        <v>0</v>
      </c>
      <c r="AU278" s="142">
        <v>0</v>
      </c>
      <c r="AV278" s="142">
        <v>0</v>
      </c>
      <c r="AW278" s="142">
        <v>0</v>
      </c>
      <c r="AX278" s="142">
        <v>0</v>
      </c>
      <c r="AY278" s="142">
        <v>0</v>
      </c>
      <c r="AZ278" s="142">
        <f t="shared" si="34"/>
        <v>0</v>
      </c>
      <c r="BA278" s="142">
        <f t="shared" si="37"/>
        <v>0</v>
      </c>
      <c r="BB278" s="172"/>
    </row>
    <row r="279" spans="1:54" s="143" customFormat="1" ht="52.5" thickTop="1" thickBot="1" x14ac:dyDescent="0.25">
      <c r="A279" s="134"/>
      <c r="B279" s="135" t="s">
        <v>56</v>
      </c>
      <c r="C279" s="135" t="s">
        <v>760</v>
      </c>
      <c r="D279" s="135" t="s">
        <v>826</v>
      </c>
      <c r="E279" s="135" t="s">
        <v>761</v>
      </c>
      <c r="F279" s="135" t="s">
        <v>1202</v>
      </c>
      <c r="G279" s="135" t="s">
        <v>1201</v>
      </c>
      <c r="H279" s="135" t="s">
        <v>22</v>
      </c>
      <c r="I279" s="156">
        <v>0.56000000000000005</v>
      </c>
      <c r="J279" s="156">
        <v>0.66</v>
      </c>
      <c r="K279" s="135" t="s">
        <v>827</v>
      </c>
      <c r="L279" s="185" t="s">
        <v>767</v>
      </c>
      <c r="M279" s="135" t="s">
        <v>7</v>
      </c>
      <c r="N279" s="135" t="s">
        <v>777</v>
      </c>
      <c r="O279" s="136">
        <v>1</v>
      </c>
      <c r="P279" s="136">
        <v>276</v>
      </c>
      <c r="Q279" s="134" t="s">
        <v>140</v>
      </c>
      <c r="R279" s="134" t="s">
        <v>1283</v>
      </c>
      <c r="S279" s="136" t="s">
        <v>36</v>
      </c>
      <c r="T279" s="136">
        <v>0</v>
      </c>
      <c r="U279" s="136">
        <v>0</v>
      </c>
      <c r="V279" s="136">
        <v>1</v>
      </c>
      <c r="W279" s="136">
        <v>0</v>
      </c>
      <c r="X279" s="151">
        <f t="shared" si="38"/>
        <v>1</v>
      </c>
      <c r="Y279" s="142">
        <v>0</v>
      </c>
      <c r="Z279" s="142">
        <v>0</v>
      </c>
      <c r="AA279" s="142">
        <v>0</v>
      </c>
      <c r="AB279" s="142">
        <v>0</v>
      </c>
      <c r="AC279" s="142">
        <v>0</v>
      </c>
      <c r="AD279" s="142">
        <v>0</v>
      </c>
      <c r="AE279" s="142">
        <f t="shared" si="35"/>
        <v>0</v>
      </c>
      <c r="AF279" s="142">
        <v>0</v>
      </c>
      <c r="AG279" s="142">
        <v>0</v>
      </c>
      <c r="AH279" s="142">
        <v>0</v>
      </c>
      <c r="AI279" s="142">
        <v>0</v>
      </c>
      <c r="AJ279" s="142">
        <v>0</v>
      </c>
      <c r="AK279" s="142">
        <v>0</v>
      </c>
      <c r="AL279" s="142">
        <f t="shared" si="36"/>
        <v>0</v>
      </c>
      <c r="AM279" s="142">
        <v>0</v>
      </c>
      <c r="AN279" s="142">
        <v>0</v>
      </c>
      <c r="AO279" s="142">
        <v>0</v>
      </c>
      <c r="AP279" s="142">
        <v>0</v>
      </c>
      <c r="AQ279" s="142">
        <v>0</v>
      </c>
      <c r="AR279" s="142">
        <v>0</v>
      </c>
      <c r="AS279" s="142">
        <f t="shared" si="33"/>
        <v>0</v>
      </c>
      <c r="AT279" s="142">
        <v>0</v>
      </c>
      <c r="AU279" s="142">
        <v>0</v>
      </c>
      <c r="AV279" s="142">
        <v>0</v>
      </c>
      <c r="AW279" s="142">
        <v>0</v>
      </c>
      <c r="AX279" s="142">
        <v>0</v>
      </c>
      <c r="AY279" s="142">
        <v>0</v>
      </c>
      <c r="AZ279" s="142">
        <f t="shared" si="34"/>
        <v>0</v>
      </c>
      <c r="BA279" s="142">
        <f t="shared" si="37"/>
        <v>0</v>
      </c>
      <c r="BB279" s="172"/>
    </row>
    <row r="280" spans="1:54" s="143" customFormat="1" ht="52.5" thickTop="1" thickBot="1" x14ac:dyDescent="0.25">
      <c r="A280" s="134"/>
      <c r="B280" s="135" t="s">
        <v>56</v>
      </c>
      <c r="C280" s="135" t="s">
        <v>760</v>
      </c>
      <c r="D280" s="135" t="s">
        <v>826</v>
      </c>
      <c r="E280" s="135" t="s">
        <v>761</v>
      </c>
      <c r="F280" s="135" t="s">
        <v>1202</v>
      </c>
      <c r="G280" s="135" t="s">
        <v>1201</v>
      </c>
      <c r="H280" s="135" t="s">
        <v>22</v>
      </c>
      <c r="I280" s="156">
        <v>0.56000000000000005</v>
      </c>
      <c r="J280" s="156">
        <v>0.66</v>
      </c>
      <c r="K280" s="135" t="s">
        <v>827</v>
      </c>
      <c r="L280" s="185" t="s">
        <v>768</v>
      </c>
      <c r="M280" s="135" t="s">
        <v>787</v>
      </c>
      <c r="N280" s="135" t="s">
        <v>780</v>
      </c>
      <c r="O280" s="136">
        <v>2</v>
      </c>
      <c r="P280" s="136">
        <v>277</v>
      </c>
      <c r="Q280" s="134" t="s">
        <v>140</v>
      </c>
      <c r="R280" s="134" t="s">
        <v>1283</v>
      </c>
      <c r="S280" s="136" t="s">
        <v>36</v>
      </c>
      <c r="T280" s="136">
        <v>0</v>
      </c>
      <c r="U280" s="136">
        <v>0</v>
      </c>
      <c r="V280" s="136">
        <v>2</v>
      </c>
      <c r="W280" s="136">
        <v>0</v>
      </c>
      <c r="X280" s="151">
        <f t="shared" si="38"/>
        <v>2</v>
      </c>
      <c r="Y280" s="142">
        <v>0</v>
      </c>
      <c r="Z280" s="142">
        <v>0</v>
      </c>
      <c r="AA280" s="142">
        <v>0</v>
      </c>
      <c r="AB280" s="142">
        <v>0</v>
      </c>
      <c r="AC280" s="142">
        <v>0</v>
      </c>
      <c r="AD280" s="142">
        <v>0</v>
      </c>
      <c r="AE280" s="142">
        <f t="shared" si="35"/>
        <v>0</v>
      </c>
      <c r="AF280" s="142">
        <v>0</v>
      </c>
      <c r="AG280" s="142">
        <v>0</v>
      </c>
      <c r="AH280" s="142">
        <v>0</v>
      </c>
      <c r="AI280" s="142">
        <v>0</v>
      </c>
      <c r="AJ280" s="142">
        <v>0</v>
      </c>
      <c r="AK280" s="142">
        <v>0</v>
      </c>
      <c r="AL280" s="142">
        <f t="shared" si="36"/>
        <v>0</v>
      </c>
      <c r="AM280" s="142">
        <v>0</v>
      </c>
      <c r="AN280" s="142">
        <v>0</v>
      </c>
      <c r="AO280" s="142">
        <v>0</v>
      </c>
      <c r="AP280" s="142">
        <v>0</v>
      </c>
      <c r="AQ280" s="142">
        <v>0</v>
      </c>
      <c r="AR280" s="142">
        <v>0</v>
      </c>
      <c r="AS280" s="142">
        <f t="shared" si="33"/>
        <v>0</v>
      </c>
      <c r="AT280" s="142">
        <v>0</v>
      </c>
      <c r="AU280" s="142">
        <v>0</v>
      </c>
      <c r="AV280" s="142">
        <v>0</v>
      </c>
      <c r="AW280" s="142">
        <v>0</v>
      </c>
      <c r="AX280" s="142">
        <v>0</v>
      </c>
      <c r="AY280" s="142">
        <v>0</v>
      </c>
      <c r="AZ280" s="142">
        <f t="shared" si="34"/>
        <v>0</v>
      </c>
      <c r="BA280" s="142">
        <f t="shared" si="37"/>
        <v>0</v>
      </c>
      <c r="BB280" s="172"/>
    </row>
    <row r="281" spans="1:54" s="143" customFormat="1" ht="65.25" thickTop="1" thickBot="1" x14ac:dyDescent="0.25">
      <c r="A281" s="134"/>
      <c r="B281" s="135" t="s">
        <v>56</v>
      </c>
      <c r="C281" s="135" t="s">
        <v>760</v>
      </c>
      <c r="D281" s="135" t="s">
        <v>826</v>
      </c>
      <c r="E281" s="135" t="s">
        <v>761</v>
      </c>
      <c r="F281" s="135" t="s">
        <v>1202</v>
      </c>
      <c r="G281" s="135" t="s">
        <v>1201</v>
      </c>
      <c r="H281" s="135" t="s">
        <v>22</v>
      </c>
      <c r="I281" s="156">
        <v>0.56000000000000005</v>
      </c>
      <c r="J281" s="156">
        <v>0.66</v>
      </c>
      <c r="K281" s="135" t="s">
        <v>827</v>
      </c>
      <c r="L281" s="185" t="s">
        <v>769</v>
      </c>
      <c r="M281" s="135" t="s">
        <v>7</v>
      </c>
      <c r="N281" s="135" t="s">
        <v>781</v>
      </c>
      <c r="O281" s="136">
        <v>1</v>
      </c>
      <c r="P281" s="136">
        <v>278</v>
      </c>
      <c r="Q281" s="134" t="s">
        <v>140</v>
      </c>
      <c r="R281" s="134" t="s">
        <v>1283</v>
      </c>
      <c r="S281" s="136" t="s">
        <v>36</v>
      </c>
      <c r="T281" s="136">
        <v>1</v>
      </c>
      <c r="U281" s="136">
        <v>0</v>
      </c>
      <c r="V281" s="136">
        <v>0</v>
      </c>
      <c r="W281" s="136">
        <v>0</v>
      </c>
      <c r="X281" s="151">
        <f t="shared" si="38"/>
        <v>1</v>
      </c>
      <c r="Y281" s="142">
        <v>0</v>
      </c>
      <c r="Z281" s="142">
        <v>0</v>
      </c>
      <c r="AA281" s="142">
        <v>0</v>
      </c>
      <c r="AB281" s="142">
        <v>0</v>
      </c>
      <c r="AC281" s="142">
        <v>0</v>
      </c>
      <c r="AD281" s="142">
        <v>0</v>
      </c>
      <c r="AE281" s="142">
        <f t="shared" si="35"/>
        <v>0</v>
      </c>
      <c r="AF281" s="142">
        <v>0</v>
      </c>
      <c r="AG281" s="142">
        <v>0</v>
      </c>
      <c r="AH281" s="142">
        <v>0</v>
      </c>
      <c r="AI281" s="142">
        <v>0</v>
      </c>
      <c r="AJ281" s="142">
        <v>0</v>
      </c>
      <c r="AK281" s="142">
        <v>0</v>
      </c>
      <c r="AL281" s="142">
        <f t="shared" si="36"/>
        <v>0</v>
      </c>
      <c r="AM281" s="142">
        <v>0</v>
      </c>
      <c r="AN281" s="142">
        <v>0</v>
      </c>
      <c r="AO281" s="142">
        <v>0</v>
      </c>
      <c r="AP281" s="142">
        <v>0</v>
      </c>
      <c r="AQ281" s="142">
        <v>0</v>
      </c>
      <c r="AR281" s="142">
        <v>0</v>
      </c>
      <c r="AS281" s="142">
        <f t="shared" si="33"/>
        <v>0</v>
      </c>
      <c r="AT281" s="142">
        <v>0</v>
      </c>
      <c r="AU281" s="142">
        <v>0</v>
      </c>
      <c r="AV281" s="142">
        <v>0</v>
      </c>
      <c r="AW281" s="142">
        <v>0</v>
      </c>
      <c r="AX281" s="142">
        <v>0</v>
      </c>
      <c r="AY281" s="142">
        <v>0</v>
      </c>
      <c r="AZ281" s="142">
        <f t="shared" si="34"/>
        <v>0</v>
      </c>
      <c r="BA281" s="142">
        <f t="shared" si="37"/>
        <v>0</v>
      </c>
      <c r="BB281" s="172"/>
    </row>
    <row r="282" spans="1:54" s="143" customFormat="1" ht="52.5" thickTop="1" thickBot="1" x14ac:dyDescent="0.25">
      <c r="A282" s="134"/>
      <c r="B282" s="135" t="s">
        <v>56</v>
      </c>
      <c r="C282" s="135" t="s">
        <v>760</v>
      </c>
      <c r="D282" s="135" t="s">
        <v>826</v>
      </c>
      <c r="E282" s="135" t="s">
        <v>761</v>
      </c>
      <c r="F282" s="135" t="s">
        <v>1202</v>
      </c>
      <c r="G282" s="135" t="s">
        <v>1201</v>
      </c>
      <c r="H282" s="135" t="s">
        <v>22</v>
      </c>
      <c r="I282" s="156">
        <v>0.56000000000000005</v>
      </c>
      <c r="J282" s="156">
        <v>0.66</v>
      </c>
      <c r="K282" s="135" t="s">
        <v>827</v>
      </c>
      <c r="L282" s="185" t="s">
        <v>770</v>
      </c>
      <c r="M282" s="135" t="s">
        <v>787</v>
      </c>
      <c r="N282" s="135" t="s">
        <v>782</v>
      </c>
      <c r="O282" s="136">
        <v>5</v>
      </c>
      <c r="P282" s="136">
        <v>279</v>
      </c>
      <c r="Q282" s="134" t="s">
        <v>140</v>
      </c>
      <c r="R282" s="134" t="s">
        <v>1283</v>
      </c>
      <c r="S282" s="136" t="s">
        <v>36</v>
      </c>
      <c r="T282" s="136">
        <v>0</v>
      </c>
      <c r="U282" s="136">
        <v>2</v>
      </c>
      <c r="V282" s="136">
        <v>3</v>
      </c>
      <c r="W282" s="136">
        <v>0</v>
      </c>
      <c r="X282" s="151">
        <f t="shared" si="38"/>
        <v>5</v>
      </c>
      <c r="Y282" s="142">
        <v>0</v>
      </c>
      <c r="Z282" s="142">
        <v>0</v>
      </c>
      <c r="AA282" s="142">
        <v>0</v>
      </c>
      <c r="AB282" s="142">
        <v>0</v>
      </c>
      <c r="AC282" s="142">
        <v>0</v>
      </c>
      <c r="AD282" s="142">
        <v>0</v>
      </c>
      <c r="AE282" s="142">
        <f t="shared" si="35"/>
        <v>0</v>
      </c>
      <c r="AF282" s="142">
        <v>0</v>
      </c>
      <c r="AG282" s="142">
        <v>0</v>
      </c>
      <c r="AH282" s="142">
        <v>0</v>
      </c>
      <c r="AI282" s="142">
        <v>0</v>
      </c>
      <c r="AJ282" s="142">
        <v>0</v>
      </c>
      <c r="AK282" s="142">
        <v>0</v>
      </c>
      <c r="AL282" s="142">
        <f t="shared" si="36"/>
        <v>0</v>
      </c>
      <c r="AM282" s="142">
        <v>0</v>
      </c>
      <c r="AN282" s="142">
        <v>0</v>
      </c>
      <c r="AO282" s="142">
        <v>0</v>
      </c>
      <c r="AP282" s="142">
        <v>0</v>
      </c>
      <c r="AQ282" s="142">
        <v>0</v>
      </c>
      <c r="AR282" s="142">
        <v>0</v>
      </c>
      <c r="AS282" s="142">
        <f t="shared" si="33"/>
        <v>0</v>
      </c>
      <c r="AT282" s="142">
        <v>0</v>
      </c>
      <c r="AU282" s="142">
        <v>0</v>
      </c>
      <c r="AV282" s="142">
        <v>0</v>
      </c>
      <c r="AW282" s="142">
        <v>0</v>
      </c>
      <c r="AX282" s="142">
        <v>0</v>
      </c>
      <c r="AY282" s="142">
        <v>0</v>
      </c>
      <c r="AZ282" s="142">
        <f t="shared" si="34"/>
        <v>0</v>
      </c>
      <c r="BA282" s="142">
        <f t="shared" si="37"/>
        <v>0</v>
      </c>
      <c r="BB282" s="172"/>
    </row>
    <row r="283" spans="1:54" s="143" customFormat="1" ht="52.5" thickTop="1" thickBot="1" x14ac:dyDescent="0.25">
      <c r="A283" s="134"/>
      <c r="B283" s="135" t="s">
        <v>56</v>
      </c>
      <c r="C283" s="135" t="s">
        <v>760</v>
      </c>
      <c r="D283" s="135" t="s">
        <v>826</v>
      </c>
      <c r="E283" s="135" t="s">
        <v>761</v>
      </c>
      <c r="F283" s="135" t="s">
        <v>1202</v>
      </c>
      <c r="G283" s="135" t="s">
        <v>1201</v>
      </c>
      <c r="H283" s="135" t="s">
        <v>22</v>
      </c>
      <c r="I283" s="156">
        <v>0.56000000000000005</v>
      </c>
      <c r="J283" s="156">
        <v>0.66</v>
      </c>
      <c r="K283" s="135" t="s">
        <v>827</v>
      </c>
      <c r="L283" s="185" t="s">
        <v>771</v>
      </c>
      <c r="M283" s="135" t="s">
        <v>787</v>
      </c>
      <c r="N283" s="135" t="s">
        <v>783</v>
      </c>
      <c r="O283" s="136">
        <v>400</v>
      </c>
      <c r="P283" s="136">
        <v>280</v>
      </c>
      <c r="Q283" s="134" t="s">
        <v>140</v>
      </c>
      <c r="R283" s="134" t="s">
        <v>1283</v>
      </c>
      <c r="S283" s="136" t="s">
        <v>36</v>
      </c>
      <c r="T283" s="136">
        <v>100</v>
      </c>
      <c r="U283" s="136">
        <v>100</v>
      </c>
      <c r="V283" s="136">
        <v>100</v>
      </c>
      <c r="W283" s="136">
        <v>100</v>
      </c>
      <c r="X283" s="151">
        <f t="shared" si="38"/>
        <v>400</v>
      </c>
      <c r="Y283" s="174">
        <f>+'POAI 2020'!R195</f>
        <v>100000000</v>
      </c>
      <c r="Z283" s="142">
        <v>0</v>
      </c>
      <c r="AA283" s="142">
        <v>0</v>
      </c>
      <c r="AB283" s="142">
        <v>0</v>
      </c>
      <c r="AC283" s="142">
        <v>0</v>
      </c>
      <c r="AD283" s="142">
        <v>0</v>
      </c>
      <c r="AE283" s="142">
        <f t="shared" si="35"/>
        <v>100000000</v>
      </c>
      <c r="AF283" s="142">
        <v>0</v>
      </c>
      <c r="AG283" s="142">
        <v>0</v>
      </c>
      <c r="AH283" s="142">
        <v>0</v>
      </c>
      <c r="AI283" s="142">
        <v>0</v>
      </c>
      <c r="AJ283" s="142">
        <v>0</v>
      </c>
      <c r="AK283" s="142">
        <v>0</v>
      </c>
      <c r="AL283" s="142">
        <f t="shared" si="36"/>
        <v>0</v>
      </c>
      <c r="AM283" s="142">
        <v>0</v>
      </c>
      <c r="AN283" s="142">
        <v>0</v>
      </c>
      <c r="AO283" s="142">
        <v>0</v>
      </c>
      <c r="AP283" s="142">
        <v>0</v>
      </c>
      <c r="AQ283" s="142">
        <v>0</v>
      </c>
      <c r="AR283" s="142">
        <v>0</v>
      </c>
      <c r="AS283" s="142">
        <f t="shared" si="33"/>
        <v>0</v>
      </c>
      <c r="AT283" s="142">
        <v>0</v>
      </c>
      <c r="AU283" s="142">
        <v>0</v>
      </c>
      <c r="AV283" s="142">
        <v>0</v>
      </c>
      <c r="AW283" s="142">
        <v>0</v>
      </c>
      <c r="AX283" s="142">
        <v>0</v>
      </c>
      <c r="AY283" s="142">
        <v>0</v>
      </c>
      <c r="AZ283" s="142">
        <f t="shared" si="34"/>
        <v>0</v>
      </c>
      <c r="BA283" s="142">
        <f t="shared" si="37"/>
        <v>100000000</v>
      </c>
      <c r="BB283" s="172"/>
    </row>
    <row r="284" spans="1:54" s="143" customFormat="1" ht="52.5" thickTop="1" thickBot="1" x14ac:dyDescent="0.25">
      <c r="A284" s="134"/>
      <c r="B284" s="135" t="s">
        <v>56</v>
      </c>
      <c r="C284" s="135" t="s">
        <v>760</v>
      </c>
      <c r="D284" s="135" t="s">
        <v>826</v>
      </c>
      <c r="E284" s="135" t="s">
        <v>761</v>
      </c>
      <c r="F284" s="135" t="s">
        <v>1202</v>
      </c>
      <c r="G284" s="135" t="s">
        <v>1201</v>
      </c>
      <c r="H284" s="135" t="s">
        <v>22</v>
      </c>
      <c r="I284" s="156">
        <v>0.56000000000000005</v>
      </c>
      <c r="J284" s="156">
        <v>0.66</v>
      </c>
      <c r="K284" s="135" t="s">
        <v>827</v>
      </c>
      <c r="L284" s="185" t="s">
        <v>772</v>
      </c>
      <c r="M284" s="135" t="s">
        <v>7</v>
      </c>
      <c r="N284" s="135" t="s">
        <v>784</v>
      </c>
      <c r="O284" s="136">
        <v>3</v>
      </c>
      <c r="P284" s="136">
        <v>281</v>
      </c>
      <c r="Q284" s="134" t="s">
        <v>140</v>
      </c>
      <c r="R284" s="134" t="s">
        <v>1283</v>
      </c>
      <c r="S284" s="136" t="s">
        <v>36</v>
      </c>
      <c r="T284" s="136">
        <v>0</v>
      </c>
      <c r="U284" s="136">
        <v>1</v>
      </c>
      <c r="V284" s="136">
        <v>1</v>
      </c>
      <c r="W284" s="136">
        <v>1</v>
      </c>
      <c r="X284" s="151">
        <f t="shared" si="38"/>
        <v>3</v>
      </c>
      <c r="Y284" s="142">
        <v>0</v>
      </c>
      <c r="Z284" s="142">
        <v>0</v>
      </c>
      <c r="AA284" s="142">
        <v>0</v>
      </c>
      <c r="AB284" s="142">
        <v>0</v>
      </c>
      <c r="AC284" s="142">
        <v>0</v>
      </c>
      <c r="AD284" s="142">
        <v>0</v>
      </c>
      <c r="AE284" s="142">
        <f t="shared" si="35"/>
        <v>0</v>
      </c>
      <c r="AF284" s="142">
        <v>0</v>
      </c>
      <c r="AG284" s="142">
        <v>0</v>
      </c>
      <c r="AH284" s="142">
        <v>0</v>
      </c>
      <c r="AI284" s="142">
        <v>0</v>
      </c>
      <c r="AJ284" s="142">
        <v>0</v>
      </c>
      <c r="AK284" s="142">
        <v>0</v>
      </c>
      <c r="AL284" s="142">
        <f t="shared" si="36"/>
        <v>0</v>
      </c>
      <c r="AM284" s="142">
        <v>0</v>
      </c>
      <c r="AN284" s="142">
        <v>0</v>
      </c>
      <c r="AO284" s="142">
        <v>0</v>
      </c>
      <c r="AP284" s="142">
        <v>0</v>
      </c>
      <c r="AQ284" s="142">
        <v>0</v>
      </c>
      <c r="AR284" s="142">
        <v>0</v>
      </c>
      <c r="AS284" s="142">
        <f t="shared" si="33"/>
        <v>0</v>
      </c>
      <c r="AT284" s="142">
        <v>0</v>
      </c>
      <c r="AU284" s="142">
        <v>0</v>
      </c>
      <c r="AV284" s="142">
        <v>0</v>
      </c>
      <c r="AW284" s="142">
        <v>0</v>
      </c>
      <c r="AX284" s="142">
        <v>0</v>
      </c>
      <c r="AY284" s="142">
        <v>0</v>
      </c>
      <c r="AZ284" s="142">
        <f t="shared" si="34"/>
        <v>0</v>
      </c>
      <c r="BA284" s="142">
        <f t="shared" si="37"/>
        <v>0</v>
      </c>
      <c r="BB284" s="172"/>
    </row>
    <row r="285" spans="1:54" s="143" customFormat="1" ht="52.5" thickTop="1" thickBot="1" x14ac:dyDescent="0.25">
      <c r="A285" s="134"/>
      <c r="B285" s="135" t="s">
        <v>56</v>
      </c>
      <c r="C285" s="135" t="s">
        <v>760</v>
      </c>
      <c r="D285" s="135" t="s">
        <v>826</v>
      </c>
      <c r="E285" s="135" t="s">
        <v>761</v>
      </c>
      <c r="F285" s="135" t="s">
        <v>1202</v>
      </c>
      <c r="G285" s="135" t="s">
        <v>1201</v>
      </c>
      <c r="H285" s="135" t="s">
        <v>22</v>
      </c>
      <c r="I285" s="156">
        <v>0.56000000000000005</v>
      </c>
      <c r="J285" s="156">
        <v>0.66</v>
      </c>
      <c r="K285" s="135" t="s">
        <v>827</v>
      </c>
      <c r="L285" s="185" t="s">
        <v>773</v>
      </c>
      <c r="M285" s="135" t="s">
        <v>7</v>
      </c>
      <c r="N285" s="135" t="s">
        <v>785</v>
      </c>
      <c r="O285" s="136">
        <v>3</v>
      </c>
      <c r="P285" s="136">
        <v>282</v>
      </c>
      <c r="Q285" s="134" t="s">
        <v>140</v>
      </c>
      <c r="R285" s="134" t="s">
        <v>1283</v>
      </c>
      <c r="S285" s="136" t="s">
        <v>36</v>
      </c>
      <c r="T285" s="136">
        <v>0</v>
      </c>
      <c r="U285" s="136">
        <v>1</v>
      </c>
      <c r="V285" s="136">
        <v>1</v>
      </c>
      <c r="W285" s="136">
        <v>1</v>
      </c>
      <c r="X285" s="151">
        <f t="shared" si="38"/>
        <v>3</v>
      </c>
      <c r="Y285" s="142">
        <v>0</v>
      </c>
      <c r="Z285" s="142">
        <v>0</v>
      </c>
      <c r="AA285" s="142">
        <v>0</v>
      </c>
      <c r="AB285" s="142">
        <v>0</v>
      </c>
      <c r="AC285" s="142">
        <v>0</v>
      </c>
      <c r="AD285" s="142">
        <v>0</v>
      </c>
      <c r="AE285" s="142">
        <f t="shared" si="35"/>
        <v>0</v>
      </c>
      <c r="AF285" s="142">
        <v>0</v>
      </c>
      <c r="AG285" s="142">
        <v>0</v>
      </c>
      <c r="AH285" s="142">
        <v>0</v>
      </c>
      <c r="AI285" s="142">
        <v>0</v>
      </c>
      <c r="AJ285" s="142">
        <v>0</v>
      </c>
      <c r="AK285" s="142">
        <v>0</v>
      </c>
      <c r="AL285" s="142">
        <f t="shared" si="36"/>
        <v>0</v>
      </c>
      <c r="AM285" s="142">
        <v>0</v>
      </c>
      <c r="AN285" s="142">
        <v>0</v>
      </c>
      <c r="AO285" s="142">
        <v>0</v>
      </c>
      <c r="AP285" s="142">
        <v>0</v>
      </c>
      <c r="AQ285" s="142">
        <v>0</v>
      </c>
      <c r="AR285" s="142">
        <v>0</v>
      </c>
      <c r="AS285" s="142">
        <f t="shared" si="33"/>
        <v>0</v>
      </c>
      <c r="AT285" s="142">
        <v>0</v>
      </c>
      <c r="AU285" s="142">
        <v>0</v>
      </c>
      <c r="AV285" s="142">
        <v>0</v>
      </c>
      <c r="AW285" s="142">
        <v>0</v>
      </c>
      <c r="AX285" s="142">
        <v>0</v>
      </c>
      <c r="AY285" s="142">
        <v>0</v>
      </c>
      <c r="AZ285" s="142">
        <f t="shared" si="34"/>
        <v>0</v>
      </c>
      <c r="BA285" s="142">
        <f t="shared" si="37"/>
        <v>0</v>
      </c>
      <c r="BB285" s="172"/>
    </row>
    <row r="286" spans="1:54" s="143" customFormat="1" ht="52.5" thickTop="1" thickBot="1" x14ac:dyDescent="0.25">
      <c r="A286" s="134"/>
      <c r="B286" s="135" t="s">
        <v>56</v>
      </c>
      <c r="C286" s="135" t="s">
        <v>760</v>
      </c>
      <c r="D286" s="135" t="s">
        <v>826</v>
      </c>
      <c r="E286" s="135" t="s">
        <v>761</v>
      </c>
      <c r="F286" s="135" t="s">
        <v>1202</v>
      </c>
      <c r="G286" s="135" t="s">
        <v>1201</v>
      </c>
      <c r="H286" s="135" t="s">
        <v>22</v>
      </c>
      <c r="I286" s="156">
        <v>0.56000000000000005</v>
      </c>
      <c r="J286" s="156">
        <v>0.66</v>
      </c>
      <c r="K286" s="135" t="s">
        <v>827</v>
      </c>
      <c r="L286" s="185" t="s">
        <v>774</v>
      </c>
      <c r="M286" s="135" t="s">
        <v>7</v>
      </c>
      <c r="N286" s="135" t="s">
        <v>786</v>
      </c>
      <c r="O286" s="136">
        <v>4</v>
      </c>
      <c r="P286" s="136">
        <v>283</v>
      </c>
      <c r="Q286" s="134" t="s">
        <v>140</v>
      </c>
      <c r="R286" s="134" t="s">
        <v>1283</v>
      </c>
      <c r="S286" s="136" t="s">
        <v>36</v>
      </c>
      <c r="T286" s="136">
        <v>0</v>
      </c>
      <c r="U286" s="136">
        <v>0</v>
      </c>
      <c r="V286" s="136">
        <v>2</v>
      </c>
      <c r="W286" s="136">
        <v>2</v>
      </c>
      <c r="X286" s="151">
        <f t="shared" si="38"/>
        <v>4</v>
      </c>
      <c r="Y286" s="142">
        <v>0</v>
      </c>
      <c r="Z286" s="142">
        <v>0</v>
      </c>
      <c r="AA286" s="142">
        <v>0</v>
      </c>
      <c r="AB286" s="142">
        <v>0</v>
      </c>
      <c r="AC286" s="142">
        <v>0</v>
      </c>
      <c r="AD286" s="142">
        <v>0</v>
      </c>
      <c r="AE286" s="142">
        <f t="shared" si="35"/>
        <v>0</v>
      </c>
      <c r="AF286" s="142">
        <v>0</v>
      </c>
      <c r="AG286" s="142">
        <v>0</v>
      </c>
      <c r="AH286" s="142">
        <v>0</v>
      </c>
      <c r="AI286" s="142">
        <v>0</v>
      </c>
      <c r="AJ286" s="142">
        <v>0</v>
      </c>
      <c r="AK286" s="142">
        <v>0</v>
      </c>
      <c r="AL286" s="142">
        <f t="shared" si="36"/>
        <v>0</v>
      </c>
      <c r="AM286" s="142">
        <v>0</v>
      </c>
      <c r="AN286" s="142">
        <v>0</v>
      </c>
      <c r="AO286" s="142">
        <v>0</v>
      </c>
      <c r="AP286" s="142">
        <v>0</v>
      </c>
      <c r="AQ286" s="142">
        <v>0</v>
      </c>
      <c r="AR286" s="142">
        <v>0</v>
      </c>
      <c r="AS286" s="142">
        <f t="shared" si="33"/>
        <v>0</v>
      </c>
      <c r="AT286" s="142">
        <v>0</v>
      </c>
      <c r="AU286" s="142">
        <v>0</v>
      </c>
      <c r="AV286" s="142">
        <v>0</v>
      </c>
      <c r="AW286" s="142">
        <v>0</v>
      </c>
      <c r="AX286" s="142">
        <v>0</v>
      </c>
      <c r="AY286" s="142">
        <v>0</v>
      </c>
      <c r="AZ286" s="142">
        <f t="shared" si="34"/>
        <v>0</v>
      </c>
      <c r="BA286" s="142">
        <f t="shared" si="37"/>
        <v>0</v>
      </c>
      <c r="BB286" s="172"/>
    </row>
    <row r="287" spans="1:54" s="143" customFormat="1" ht="52.5" thickTop="1" thickBot="1" x14ac:dyDescent="0.25">
      <c r="A287" s="134"/>
      <c r="B287" s="135" t="s">
        <v>56</v>
      </c>
      <c r="C287" s="135" t="s">
        <v>760</v>
      </c>
      <c r="D287" s="135" t="s">
        <v>826</v>
      </c>
      <c r="E287" s="135" t="s">
        <v>761</v>
      </c>
      <c r="F287" s="135" t="s">
        <v>1202</v>
      </c>
      <c r="G287" s="135" t="s">
        <v>1201</v>
      </c>
      <c r="H287" s="135" t="s">
        <v>22</v>
      </c>
      <c r="I287" s="156">
        <v>0.56000000000000005</v>
      </c>
      <c r="J287" s="156">
        <v>0.66</v>
      </c>
      <c r="K287" s="135" t="s">
        <v>827</v>
      </c>
      <c r="L287" s="185" t="s">
        <v>1135</v>
      </c>
      <c r="M287" s="135" t="s">
        <v>788</v>
      </c>
      <c r="N287" s="135" t="s">
        <v>1136</v>
      </c>
      <c r="O287" s="136">
        <v>15</v>
      </c>
      <c r="P287" s="136">
        <v>284</v>
      </c>
      <c r="Q287" s="134" t="s">
        <v>140</v>
      </c>
      <c r="R287" s="134" t="s">
        <v>1283</v>
      </c>
      <c r="S287" s="136" t="s">
        <v>36</v>
      </c>
      <c r="T287" s="136">
        <v>0</v>
      </c>
      <c r="U287" s="136">
        <v>5</v>
      </c>
      <c r="V287" s="136">
        <v>5</v>
      </c>
      <c r="W287" s="136">
        <v>5</v>
      </c>
      <c r="X287" s="151">
        <f t="shared" si="38"/>
        <v>15</v>
      </c>
      <c r="Y287" s="142">
        <v>0</v>
      </c>
      <c r="Z287" s="142">
        <v>0</v>
      </c>
      <c r="AA287" s="142">
        <v>0</v>
      </c>
      <c r="AB287" s="142">
        <v>0</v>
      </c>
      <c r="AC287" s="142">
        <v>0</v>
      </c>
      <c r="AD287" s="142">
        <v>0</v>
      </c>
      <c r="AE287" s="142">
        <f t="shared" si="35"/>
        <v>0</v>
      </c>
      <c r="AF287" s="142">
        <v>0</v>
      </c>
      <c r="AG287" s="142">
        <v>0</v>
      </c>
      <c r="AH287" s="142">
        <v>0</v>
      </c>
      <c r="AI287" s="142">
        <v>0</v>
      </c>
      <c r="AJ287" s="142">
        <v>0</v>
      </c>
      <c r="AK287" s="142">
        <v>0</v>
      </c>
      <c r="AL287" s="142">
        <f t="shared" si="36"/>
        <v>0</v>
      </c>
      <c r="AM287" s="142">
        <v>0</v>
      </c>
      <c r="AN287" s="142">
        <v>0</v>
      </c>
      <c r="AO287" s="142">
        <v>0</v>
      </c>
      <c r="AP287" s="142">
        <v>0</v>
      </c>
      <c r="AQ287" s="142">
        <v>0</v>
      </c>
      <c r="AR287" s="142">
        <v>0</v>
      </c>
      <c r="AS287" s="142">
        <f t="shared" si="33"/>
        <v>0</v>
      </c>
      <c r="AT287" s="142">
        <v>0</v>
      </c>
      <c r="AU287" s="142">
        <v>0</v>
      </c>
      <c r="AV287" s="142">
        <v>0</v>
      </c>
      <c r="AW287" s="142">
        <v>0</v>
      </c>
      <c r="AX287" s="142">
        <v>0</v>
      </c>
      <c r="AY287" s="142">
        <v>0</v>
      </c>
      <c r="AZ287" s="142">
        <f t="shared" si="34"/>
        <v>0</v>
      </c>
      <c r="BA287" s="142">
        <f t="shared" si="37"/>
        <v>0</v>
      </c>
      <c r="BB287" s="172"/>
    </row>
    <row r="288" spans="1:54" s="143" customFormat="1" ht="90.75" thickTop="1" thickBot="1" x14ac:dyDescent="0.25">
      <c r="A288" s="134"/>
      <c r="B288" s="135" t="s">
        <v>56</v>
      </c>
      <c r="C288" s="135" t="s">
        <v>1290</v>
      </c>
      <c r="D288" s="135" t="s">
        <v>790</v>
      </c>
      <c r="E288" s="135" t="s">
        <v>791</v>
      </c>
      <c r="F288" s="135" t="s">
        <v>792</v>
      </c>
      <c r="G288" s="135" t="s">
        <v>1203</v>
      </c>
      <c r="H288" s="135" t="s">
        <v>22</v>
      </c>
      <c r="I288" s="156">
        <v>0</v>
      </c>
      <c r="J288" s="156">
        <v>0.3</v>
      </c>
      <c r="K288" s="135" t="s">
        <v>793</v>
      </c>
      <c r="L288" s="135" t="s">
        <v>1142</v>
      </c>
      <c r="M288" s="135" t="s">
        <v>7</v>
      </c>
      <c r="N288" s="135" t="s">
        <v>794</v>
      </c>
      <c r="O288" s="136">
        <v>5</v>
      </c>
      <c r="P288" s="136">
        <v>285</v>
      </c>
      <c r="Q288" s="134" t="s">
        <v>139</v>
      </c>
      <c r="R288" s="134" t="s">
        <v>1284</v>
      </c>
      <c r="S288" s="136" t="s">
        <v>36</v>
      </c>
      <c r="T288" s="136">
        <v>0</v>
      </c>
      <c r="U288" s="136">
        <v>0</v>
      </c>
      <c r="V288" s="136">
        <v>5</v>
      </c>
      <c r="W288" s="136">
        <v>0</v>
      </c>
      <c r="X288" s="151">
        <f>SUBTOTAL(9,T288:W288)</f>
        <v>5</v>
      </c>
      <c r="Y288" s="142">
        <v>0</v>
      </c>
      <c r="Z288" s="142">
        <v>0</v>
      </c>
      <c r="AA288" s="142">
        <v>0</v>
      </c>
      <c r="AB288" s="142">
        <v>0</v>
      </c>
      <c r="AC288" s="142">
        <v>0</v>
      </c>
      <c r="AD288" s="142">
        <v>0</v>
      </c>
      <c r="AE288" s="142">
        <f t="shared" si="35"/>
        <v>0</v>
      </c>
      <c r="AF288" s="142">
        <v>0</v>
      </c>
      <c r="AG288" s="142">
        <v>0</v>
      </c>
      <c r="AH288" s="142">
        <v>0</v>
      </c>
      <c r="AI288" s="142">
        <v>0</v>
      </c>
      <c r="AJ288" s="142">
        <v>0</v>
      </c>
      <c r="AK288" s="142">
        <v>0</v>
      </c>
      <c r="AL288" s="142">
        <f t="shared" si="36"/>
        <v>0</v>
      </c>
      <c r="AM288" s="142">
        <v>0</v>
      </c>
      <c r="AN288" s="142">
        <v>0</v>
      </c>
      <c r="AO288" s="142">
        <v>0</v>
      </c>
      <c r="AP288" s="142">
        <v>0</v>
      </c>
      <c r="AQ288" s="142">
        <v>0</v>
      </c>
      <c r="AR288" s="142">
        <v>0</v>
      </c>
      <c r="AS288" s="142">
        <f t="shared" si="33"/>
        <v>0</v>
      </c>
      <c r="AT288" s="142">
        <v>0</v>
      </c>
      <c r="AU288" s="142">
        <v>0</v>
      </c>
      <c r="AV288" s="142">
        <v>0</v>
      </c>
      <c r="AW288" s="142">
        <v>0</v>
      </c>
      <c r="AX288" s="142">
        <v>0</v>
      </c>
      <c r="AY288" s="142">
        <v>0</v>
      </c>
      <c r="AZ288" s="142">
        <f t="shared" si="34"/>
        <v>0</v>
      </c>
      <c r="BA288" s="142">
        <f t="shared" si="37"/>
        <v>0</v>
      </c>
      <c r="BB288" s="172"/>
    </row>
    <row r="289" spans="1:54" s="143" customFormat="1" ht="65.25" thickTop="1" thickBot="1" x14ac:dyDescent="0.25">
      <c r="A289" s="134"/>
      <c r="B289" s="135" t="s">
        <v>56</v>
      </c>
      <c r="C289" s="135" t="s">
        <v>1290</v>
      </c>
      <c r="D289" s="135" t="s">
        <v>790</v>
      </c>
      <c r="E289" s="135" t="s">
        <v>791</v>
      </c>
      <c r="F289" s="135" t="s">
        <v>792</v>
      </c>
      <c r="G289" s="135" t="s">
        <v>1203</v>
      </c>
      <c r="H289" s="135" t="s">
        <v>22</v>
      </c>
      <c r="I289" s="156">
        <v>0</v>
      </c>
      <c r="J289" s="156">
        <v>0.3</v>
      </c>
      <c r="K289" s="135" t="s">
        <v>795</v>
      </c>
      <c r="L289" s="135" t="s">
        <v>796</v>
      </c>
      <c r="M289" s="135" t="s">
        <v>7</v>
      </c>
      <c r="N289" s="135" t="s">
        <v>797</v>
      </c>
      <c r="O289" s="136">
        <v>1</v>
      </c>
      <c r="P289" s="136">
        <v>286</v>
      </c>
      <c r="Q289" s="134" t="s">
        <v>139</v>
      </c>
      <c r="R289" s="134" t="s">
        <v>1284</v>
      </c>
      <c r="S289" s="136" t="s">
        <v>36</v>
      </c>
      <c r="T289" s="136">
        <v>0</v>
      </c>
      <c r="U289" s="136">
        <v>1</v>
      </c>
      <c r="V289" s="136">
        <v>0</v>
      </c>
      <c r="W289" s="136">
        <v>0</v>
      </c>
      <c r="X289" s="151">
        <v>1</v>
      </c>
      <c r="Y289" s="142">
        <v>0</v>
      </c>
      <c r="Z289" s="142">
        <v>0</v>
      </c>
      <c r="AA289" s="142">
        <v>0</v>
      </c>
      <c r="AB289" s="142">
        <v>300000000</v>
      </c>
      <c r="AC289" s="142">
        <v>0</v>
      </c>
      <c r="AD289" s="142">
        <v>0</v>
      </c>
      <c r="AE289" s="142">
        <f t="shared" si="35"/>
        <v>300000000</v>
      </c>
      <c r="AF289" s="142">
        <v>0</v>
      </c>
      <c r="AG289" s="142">
        <v>0</v>
      </c>
      <c r="AH289" s="142">
        <v>0</v>
      </c>
      <c r="AI289" s="142">
        <v>0</v>
      </c>
      <c r="AJ289" s="142">
        <v>0</v>
      </c>
      <c r="AK289" s="142">
        <v>0</v>
      </c>
      <c r="AL289" s="142">
        <f t="shared" si="36"/>
        <v>0</v>
      </c>
      <c r="AM289" s="142">
        <v>0</v>
      </c>
      <c r="AN289" s="142">
        <v>0</v>
      </c>
      <c r="AO289" s="142">
        <v>0</v>
      </c>
      <c r="AP289" s="142">
        <v>100000000</v>
      </c>
      <c r="AQ289" s="142">
        <v>0</v>
      </c>
      <c r="AR289" s="142">
        <v>0</v>
      </c>
      <c r="AS289" s="142">
        <f t="shared" si="33"/>
        <v>100000000</v>
      </c>
      <c r="AT289" s="142">
        <v>0</v>
      </c>
      <c r="AU289" s="142">
        <v>0</v>
      </c>
      <c r="AV289" s="142">
        <v>0</v>
      </c>
      <c r="AW289" s="142">
        <v>291000000</v>
      </c>
      <c r="AX289" s="142">
        <v>0</v>
      </c>
      <c r="AY289" s="142">
        <v>0</v>
      </c>
      <c r="AZ289" s="142">
        <f t="shared" si="34"/>
        <v>291000000</v>
      </c>
      <c r="BA289" s="142">
        <f t="shared" si="37"/>
        <v>691000000</v>
      </c>
      <c r="BB289" s="172"/>
    </row>
    <row r="290" spans="1:54" s="169" customFormat="1" ht="65.25" thickTop="1" thickBot="1" x14ac:dyDescent="0.25">
      <c r="B290" s="135" t="s">
        <v>56</v>
      </c>
      <c r="C290" s="135" t="s">
        <v>1290</v>
      </c>
      <c r="D290" s="135" t="s">
        <v>790</v>
      </c>
      <c r="E290" s="135" t="s">
        <v>791</v>
      </c>
      <c r="F290" s="135" t="s">
        <v>792</v>
      </c>
      <c r="G290" s="135" t="s">
        <v>1203</v>
      </c>
      <c r="H290" s="135" t="s">
        <v>22</v>
      </c>
      <c r="I290" s="156">
        <v>0</v>
      </c>
      <c r="J290" s="156">
        <v>0.3</v>
      </c>
      <c r="K290" s="135" t="s">
        <v>795</v>
      </c>
      <c r="L290" s="135" t="s">
        <v>1273</v>
      </c>
      <c r="M290" s="135" t="s">
        <v>7</v>
      </c>
      <c r="N290" s="135" t="s">
        <v>1274</v>
      </c>
      <c r="O290" s="136">
        <v>2</v>
      </c>
      <c r="P290" s="136">
        <v>287</v>
      </c>
      <c r="Q290" s="134" t="s">
        <v>139</v>
      </c>
      <c r="R290" s="134" t="s">
        <v>1284</v>
      </c>
      <c r="S290" s="136" t="s">
        <v>36</v>
      </c>
      <c r="T290" s="136">
        <v>0</v>
      </c>
      <c r="U290" s="136">
        <v>1</v>
      </c>
      <c r="V290" s="136">
        <v>1</v>
      </c>
      <c r="W290" s="136">
        <v>0</v>
      </c>
      <c r="X290" s="151">
        <v>2</v>
      </c>
      <c r="Y290" s="142">
        <v>0</v>
      </c>
      <c r="Z290" s="142">
        <v>0</v>
      </c>
      <c r="AA290" s="142">
        <v>0</v>
      </c>
      <c r="AB290" s="142">
        <v>0</v>
      </c>
      <c r="AC290" s="142">
        <v>0</v>
      </c>
      <c r="AD290" s="142">
        <v>0</v>
      </c>
      <c r="AE290" s="142">
        <f>SUBTOTAL(9,Y290:AD290)</f>
        <v>0</v>
      </c>
      <c r="AF290" s="142">
        <v>0</v>
      </c>
      <c r="AG290" s="142">
        <v>0</v>
      </c>
      <c r="AH290" s="142">
        <v>0</v>
      </c>
      <c r="AI290" s="142">
        <v>0</v>
      </c>
      <c r="AJ290" s="142">
        <v>0</v>
      </c>
      <c r="AK290" s="142">
        <v>0</v>
      </c>
      <c r="AL290" s="142">
        <f>SUBTOTAL(9,AF290:AK290)</f>
        <v>0</v>
      </c>
      <c r="AM290" s="142">
        <v>0</v>
      </c>
      <c r="AN290" s="142">
        <v>0</v>
      </c>
      <c r="AO290" s="142">
        <v>0</v>
      </c>
      <c r="AP290" s="142">
        <v>0</v>
      </c>
      <c r="AQ290" s="142">
        <v>0</v>
      </c>
      <c r="AR290" s="142">
        <v>0</v>
      </c>
      <c r="AS290" s="142">
        <f>SUBTOTAL(9,AM290:AR290)</f>
        <v>0</v>
      </c>
      <c r="AT290" s="142">
        <v>0</v>
      </c>
      <c r="AU290" s="142">
        <v>0</v>
      </c>
      <c r="AV290" s="142">
        <v>0</v>
      </c>
      <c r="AW290" s="142">
        <v>0</v>
      </c>
      <c r="AX290" s="142">
        <v>0</v>
      </c>
      <c r="AY290" s="142">
        <v>0</v>
      </c>
      <c r="AZ290" s="142">
        <f>SUBTOTAL(9,AT290:AY290)</f>
        <v>0</v>
      </c>
      <c r="BA290" s="142">
        <f>+AE290+AL290+AS290+AZ290</f>
        <v>0</v>
      </c>
      <c r="BB290" s="172"/>
    </row>
    <row r="291" spans="1:54" ht="13.5" thickTop="1" x14ac:dyDescent="0.2">
      <c r="L291" s="147"/>
      <c r="M291" s="162"/>
      <c r="N291" s="147"/>
      <c r="O291" s="148"/>
      <c r="P291" s="164"/>
      <c r="Y291" s="144">
        <f t="shared" ref="Y291:BA291" si="39">SUM(Y4:Y289)</f>
        <v>5350910577.5800009</v>
      </c>
      <c r="Z291" s="144">
        <f t="shared" si="39"/>
        <v>897951400</v>
      </c>
      <c r="AA291" s="144">
        <f t="shared" si="39"/>
        <v>1857594335.05</v>
      </c>
      <c r="AB291" s="144">
        <f t="shared" si="39"/>
        <v>3982000000</v>
      </c>
      <c r="AC291" s="144">
        <f t="shared" si="39"/>
        <v>2165464582.8800001</v>
      </c>
      <c r="AD291" s="144">
        <f t="shared" si="39"/>
        <v>700000000</v>
      </c>
      <c r="AE291" s="144">
        <f t="shared" si="39"/>
        <v>14953920895.509998</v>
      </c>
      <c r="AF291" s="144">
        <f t="shared" si="39"/>
        <v>15305000000</v>
      </c>
      <c r="AG291" s="144">
        <f t="shared" si="39"/>
        <v>175000000</v>
      </c>
      <c r="AH291" s="144">
        <f t="shared" si="39"/>
        <v>4051000000</v>
      </c>
      <c r="AI291" s="144">
        <f t="shared" si="39"/>
        <v>2382000000</v>
      </c>
      <c r="AJ291" s="144">
        <f t="shared" si="39"/>
        <v>15032000000</v>
      </c>
      <c r="AK291" s="144">
        <f t="shared" si="39"/>
        <v>19500000000</v>
      </c>
      <c r="AL291" s="144">
        <f>SUM(AL4:AL289)</f>
        <v>56452000000</v>
      </c>
      <c r="AM291" s="144">
        <f t="shared" si="39"/>
        <v>15325000000</v>
      </c>
      <c r="AN291" s="144">
        <f t="shared" si="39"/>
        <v>47000000</v>
      </c>
      <c r="AO291" s="144">
        <f t="shared" si="39"/>
        <v>4340000000</v>
      </c>
      <c r="AP291" s="144">
        <f t="shared" si="39"/>
        <v>2184000000</v>
      </c>
      <c r="AQ291" s="144">
        <f t="shared" si="39"/>
        <v>15574000000</v>
      </c>
      <c r="AR291" s="144">
        <f t="shared" si="39"/>
        <v>30180000000</v>
      </c>
      <c r="AS291" s="144">
        <f t="shared" si="39"/>
        <v>67650000000</v>
      </c>
      <c r="AT291" s="144">
        <f t="shared" si="39"/>
        <v>15345000000</v>
      </c>
      <c r="AU291" s="144">
        <f t="shared" si="39"/>
        <v>123000000</v>
      </c>
      <c r="AV291" s="144">
        <f t="shared" si="39"/>
        <v>4629000000</v>
      </c>
      <c r="AW291" s="144">
        <f t="shared" si="39"/>
        <v>2011000000</v>
      </c>
      <c r="AX291" s="144">
        <f t="shared" si="39"/>
        <v>16217000000</v>
      </c>
      <c r="AY291" s="144">
        <f t="shared" si="39"/>
        <v>3680000000</v>
      </c>
      <c r="AZ291" s="144">
        <f t="shared" si="39"/>
        <v>42005000000</v>
      </c>
      <c r="BA291" s="144">
        <f t="shared" si="39"/>
        <v>181060920895.51001</v>
      </c>
      <c r="BB291" s="172"/>
    </row>
    <row r="292" spans="1:54" ht="15" x14ac:dyDescent="0.2">
      <c r="L292" s="147"/>
      <c r="M292" s="162"/>
      <c r="N292" s="147"/>
      <c r="O292" s="148"/>
      <c r="AA292" s="150"/>
      <c r="AE292" s="150"/>
      <c r="AF292" s="145"/>
      <c r="AG292" s="150"/>
      <c r="AH292" s="150"/>
      <c r="AI292" s="150"/>
      <c r="AJ292" s="150"/>
      <c r="AK292" s="150"/>
      <c r="AL292" s="150"/>
      <c r="AM292" s="145"/>
      <c r="AT292" s="145"/>
      <c r="AX292" s="141"/>
      <c r="BA292" s="168"/>
    </row>
    <row r="293" spans="1:54" x14ac:dyDescent="0.2">
      <c r="L293" s="147"/>
      <c r="M293" s="162"/>
      <c r="N293" s="147"/>
      <c r="O293" s="148"/>
      <c r="AF293" s="150"/>
      <c r="AG293" s="150"/>
      <c r="AH293" s="150"/>
      <c r="AI293" s="150"/>
      <c r="AJ293" s="150"/>
      <c r="AK293" s="150"/>
      <c r="AL293" s="150"/>
      <c r="AM293" s="150"/>
      <c r="AN293" s="150"/>
      <c r="AO293" s="150"/>
      <c r="AP293" s="150"/>
      <c r="AQ293" s="150"/>
      <c r="AR293" s="150"/>
      <c r="AS293" s="150"/>
      <c r="AT293" s="150"/>
      <c r="AU293" s="150"/>
      <c r="AV293" s="150"/>
      <c r="AW293" s="150"/>
      <c r="AX293" s="150"/>
      <c r="AY293" s="150"/>
      <c r="AZ293" s="150"/>
      <c r="BA293" s="150"/>
    </row>
    <row r="294" spans="1:54" x14ac:dyDescent="0.2">
      <c r="L294" s="147"/>
      <c r="M294" s="162"/>
      <c r="N294" s="147"/>
      <c r="O294" s="148"/>
      <c r="Z294" s="150"/>
      <c r="AF294" s="150"/>
      <c r="AG294" s="150"/>
      <c r="AH294" s="150"/>
      <c r="AI294" s="150"/>
      <c r="AJ294" s="150"/>
      <c r="AK294" s="150"/>
      <c r="AL294" s="150"/>
      <c r="AM294" s="150"/>
      <c r="AN294" s="150"/>
      <c r="AO294" s="150"/>
      <c r="AP294" s="150"/>
      <c r="AQ294" s="150"/>
      <c r="AR294" s="150"/>
      <c r="AS294" s="150"/>
      <c r="AT294" s="150"/>
      <c r="AU294" s="150"/>
      <c r="AV294" s="150"/>
      <c r="AW294" s="150"/>
      <c r="AX294" s="150"/>
      <c r="AY294" s="150"/>
      <c r="AZ294" s="150"/>
      <c r="BA294" s="150"/>
    </row>
    <row r="295" spans="1:54" x14ac:dyDescent="0.2">
      <c r="L295" s="147"/>
      <c r="M295" s="162"/>
      <c r="N295" s="147"/>
      <c r="O295" s="148"/>
    </row>
    <row r="296" spans="1:54" x14ac:dyDescent="0.2">
      <c r="L296" s="147"/>
      <c r="M296" s="162"/>
      <c r="N296" s="147"/>
      <c r="O296" s="148"/>
    </row>
    <row r="297" spans="1:54" x14ac:dyDescent="0.2">
      <c r="L297" s="147"/>
      <c r="M297" s="162"/>
      <c r="N297" s="147"/>
      <c r="O297" s="148"/>
    </row>
    <row r="298" spans="1:54" x14ac:dyDescent="0.2">
      <c r="L298" s="147"/>
      <c r="M298" s="162"/>
      <c r="N298" s="147"/>
      <c r="O298" s="148"/>
    </row>
  </sheetData>
  <autoFilter ref="A3:BB291"/>
  <mergeCells count="11">
    <mergeCell ref="B1:Q1"/>
    <mergeCell ref="AL2:AQ2"/>
    <mergeCell ref="AR2:AX2"/>
    <mergeCell ref="AY2:BA2"/>
    <mergeCell ref="AC1:AU1"/>
    <mergeCell ref="T2:X2"/>
    <mergeCell ref="Y2:AE2"/>
    <mergeCell ref="AF2:AK2"/>
    <mergeCell ref="B2:E2"/>
    <mergeCell ref="F2:J2"/>
    <mergeCell ref="K2:O2"/>
  </mergeCells>
  <pageMargins left="1" right="1" top="1" bottom="1" header="0.5" footer="0.5"/>
  <pageSetup paperSize="9" orientation="landscape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"/>
  <sheetViews>
    <sheetView zoomScale="145" zoomScaleNormal="145" workbookViewId="0">
      <pane xSplit="1" ySplit="1" topLeftCell="B2" activePane="bottomRight" state="frozen"/>
      <selection pane="topRight" activeCell="B1" sqref="B1"/>
      <selection pane="bottomLeft" activeCell="A4" sqref="A4"/>
      <selection pane="bottomRight" activeCell="A42" sqref="A42"/>
    </sheetView>
  </sheetViews>
  <sheetFormatPr baseColWidth="10" defaultRowHeight="15" x14ac:dyDescent="0.25"/>
  <cols>
    <col min="1" max="1" width="88" customWidth="1"/>
    <col min="2" max="2" width="21.7109375" style="3" hidden="1" customWidth="1"/>
    <col min="3" max="3" width="18.28515625" style="14" bestFit="1" customWidth="1"/>
    <col min="4" max="5" width="17.85546875" style="14" customWidth="1"/>
    <col min="6" max="6" width="18.85546875" style="14" customWidth="1"/>
    <col min="7" max="7" width="16.28515625" style="14" customWidth="1"/>
    <col min="8" max="8" width="18.85546875" style="14" customWidth="1"/>
    <col min="9" max="9" width="19.140625" style="14" customWidth="1"/>
    <col min="10" max="10" width="11.85546875" bestFit="1" customWidth="1"/>
  </cols>
  <sheetData>
    <row r="1" spans="1:9" x14ac:dyDescent="0.25">
      <c r="A1" s="6" t="s">
        <v>29</v>
      </c>
      <c r="B1" s="4" t="s">
        <v>52</v>
      </c>
      <c r="C1" s="30" t="s">
        <v>829</v>
      </c>
      <c r="D1" s="30" t="s">
        <v>53</v>
      </c>
      <c r="E1" s="30" t="s">
        <v>551</v>
      </c>
      <c r="F1" s="30" t="s">
        <v>835</v>
      </c>
      <c r="G1" s="30" t="s">
        <v>553</v>
      </c>
      <c r="H1" s="30" t="s">
        <v>552</v>
      </c>
      <c r="I1" s="30" t="s">
        <v>31</v>
      </c>
    </row>
    <row r="2" spans="1:9" s="9" customFormat="1" x14ac:dyDescent="0.25">
      <c r="A2" s="8" t="s">
        <v>54</v>
      </c>
      <c r="B2" s="10">
        <f>+B3+B14+B23</f>
        <v>62</v>
      </c>
      <c r="C2" s="12">
        <f>+C3+C14+C23</f>
        <v>93491514.25</v>
      </c>
      <c r="D2" s="12">
        <f t="shared" ref="D2:I2" si="0">+D3+D14+D23</f>
        <v>110000000</v>
      </c>
      <c r="E2" s="12">
        <f t="shared" si="0"/>
        <v>555000149.04999995</v>
      </c>
      <c r="F2" s="12">
        <f t="shared" si="0"/>
        <v>0</v>
      </c>
      <c r="G2" s="12">
        <f t="shared" si="0"/>
        <v>0</v>
      </c>
      <c r="H2" s="12">
        <f t="shared" si="0"/>
        <v>100000000</v>
      </c>
      <c r="I2" s="12">
        <f t="shared" si="0"/>
        <v>858491663.29999995</v>
      </c>
    </row>
    <row r="3" spans="1:9" x14ac:dyDescent="0.25">
      <c r="A3" s="7" t="s">
        <v>50</v>
      </c>
      <c r="B3" s="11">
        <f>+B4+B6+B8+B10+B12</f>
        <v>19</v>
      </c>
      <c r="C3" s="13">
        <f>+C4+C6+C8+C10+C12</f>
        <v>0</v>
      </c>
      <c r="D3" s="13">
        <f t="shared" ref="D3:I3" si="1">+D4+D6+D8+D10+D12</f>
        <v>110000000</v>
      </c>
      <c r="E3" s="13">
        <f t="shared" si="1"/>
        <v>48765087</v>
      </c>
      <c r="F3" s="13">
        <f t="shared" si="1"/>
        <v>0</v>
      </c>
      <c r="G3" s="13">
        <f t="shared" si="1"/>
        <v>0</v>
      </c>
      <c r="H3" s="13">
        <f t="shared" si="1"/>
        <v>0</v>
      </c>
      <c r="I3" s="13">
        <f t="shared" si="1"/>
        <v>158765087</v>
      </c>
    </row>
    <row r="4" spans="1:9" s="26" customFormat="1" x14ac:dyDescent="0.25">
      <c r="A4" s="23" t="s">
        <v>58</v>
      </c>
      <c r="B4" s="24">
        <f>+B5</f>
        <v>12</v>
      </c>
      <c r="C4" s="25">
        <f>+C5</f>
        <v>0</v>
      </c>
      <c r="D4" s="25">
        <f t="shared" ref="D4:I4" si="2">+D5</f>
        <v>110000000</v>
      </c>
      <c r="E4" s="25">
        <f t="shared" si="2"/>
        <v>0</v>
      </c>
      <c r="F4" s="25">
        <f t="shared" si="2"/>
        <v>0</v>
      </c>
      <c r="G4" s="25">
        <f t="shared" si="2"/>
        <v>0</v>
      </c>
      <c r="H4" s="25">
        <f t="shared" si="2"/>
        <v>0</v>
      </c>
      <c r="I4" s="25">
        <f t="shared" si="2"/>
        <v>110000000</v>
      </c>
    </row>
    <row r="5" spans="1:9" s="21" customFormat="1" x14ac:dyDescent="0.25">
      <c r="A5" s="19" t="s">
        <v>828</v>
      </c>
      <c r="B5" s="18">
        <v>12</v>
      </c>
      <c r="C5" s="20">
        <f>+SUM('PLAN INDICATIVO PDD 2020-2023'!Y4:Y15)</f>
        <v>0</v>
      </c>
      <c r="D5" s="20">
        <f>+SUM('PLAN INDICATIVO PDD 2020-2023'!Z4:Z15)</f>
        <v>110000000</v>
      </c>
      <c r="E5" s="20">
        <f>+SUM('PLAN INDICATIVO PDD 2020-2023'!AA4:AA15)</f>
        <v>0</v>
      </c>
      <c r="F5" s="20">
        <f>+SUM('PLAN INDICATIVO PDD 2020-2023'!AB4:AB15)</f>
        <v>0</v>
      </c>
      <c r="G5" s="20">
        <f>+SUM('PLAN INDICATIVO PDD 2020-2023'!AC4:AC15)</f>
        <v>0</v>
      </c>
      <c r="H5" s="20">
        <f>+SUM('PLAN INDICATIVO PDD 2020-2023'!AD4:AD15)</f>
        <v>0</v>
      </c>
      <c r="I5" s="20">
        <f>SUM(C5:H5)</f>
        <v>110000000</v>
      </c>
    </row>
    <row r="6" spans="1:9" s="26" customFormat="1" x14ac:dyDescent="0.25">
      <c r="A6" s="23" t="s">
        <v>830</v>
      </c>
      <c r="B6" s="24">
        <f t="shared" ref="B6:I6" si="3">+B7</f>
        <v>3</v>
      </c>
      <c r="C6" s="25">
        <f>+C7</f>
        <v>0</v>
      </c>
      <c r="D6" s="25">
        <f t="shared" si="3"/>
        <v>0</v>
      </c>
      <c r="E6" s="25">
        <f t="shared" si="3"/>
        <v>0</v>
      </c>
      <c r="F6" s="25">
        <f t="shared" si="3"/>
        <v>0</v>
      </c>
      <c r="G6" s="25">
        <f t="shared" si="3"/>
        <v>0</v>
      </c>
      <c r="H6" s="25">
        <f t="shared" si="3"/>
        <v>0</v>
      </c>
      <c r="I6" s="25">
        <f t="shared" si="3"/>
        <v>0</v>
      </c>
    </row>
    <row r="7" spans="1:9" s="21" customFormat="1" x14ac:dyDescent="0.25">
      <c r="A7" s="19" t="s">
        <v>831</v>
      </c>
      <c r="B7" s="18">
        <v>3</v>
      </c>
      <c r="C7" s="20">
        <f>+SUM('PLAN INDICATIVO PDD 2020-2023'!Y16:Y18)</f>
        <v>0</v>
      </c>
      <c r="D7" s="20">
        <f>+SUM('PLAN INDICATIVO PDD 2020-2023'!Z16:Z18)</f>
        <v>0</v>
      </c>
      <c r="E7" s="20">
        <f>+SUM('PLAN INDICATIVO PDD 2020-2023'!AA16:AA18)</f>
        <v>0</v>
      </c>
      <c r="F7" s="20">
        <f>+SUM('PLAN INDICATIVO PDD 2020-2023'!AB16:AB18)</f>
        <v>0</v>
      </c>
      <c r="G7" s="20">
        <f>+SUM('PLAN INDICATIVO PDD 2020-2023'!AC16:AC18)</f>
        <v>0</v>
      </c>
      <c r="H7" s="20">
        <f>+SUM('PLAN INDICATIVO PDD 2020-2023'!AD16:AD18)</f>
        <v>0</v>
      </c>
      <c r="I7" s="20">
        <f>SUM(C7:H7)</f>
        <v>0</v>
      </c>
    </row>
    <row r="8" spans="1:9" s="26" customFormat="1" x14ac:dyDescent="0.25">
      <c r="A8" s="23" t="s">
        <v>833</v>
      </c>
      <c r="B8" s="24">
        <f t="shared" ref="B8:I8" si="4">+B9</f>
        <v>1</v>
      </c>
      <c r="C8" s="25">
        <f t="shared" si="4"/>
        <v>0</v>
      </c>
      <c r="D8" s="25">
        <f t="shared" si="4"/>
        <v>0</v>
      </c>
      <c r="E8" s="25">
        <f t="shared" si="4"/>
        <v>11130087</v>
      </c>
      <c r="F8" s="25">
        <f t="shared" si="4"/>
        <v>0</v>
      </c>
      <c r="G8" s="25">
        <f t="shared" si="4"/>
        <v>0</v>
      </c>
      <c r="H8" s="25">
        <f t="shared" si="4"/>
        <v>0</v>
      </c>
      <c r="I8" s="25">
        <f t="shared" si="4"/>
        <v>11130087</v>
      </c>
    </row>
    <row r="9" spans="1:9" s="21" customFormat="1" x14ac:dyDescent="0.25">
      <c r="A9" s="19" t="s">
        <v>481</v>
      </c>
      <c r="B9" s="18">
        <v>1</v>
      </c>
      <c r="C9" s="20">
        <f>+SUM('PLAN INDICATIVO PDD 2020-2023'!Y19)</f>
        <v>0</v>
      </c>
      <c r="D9" s="20">
        <f>+SUM('PLAN INDICATIVO PDD 2020-2023'!Z19)</f>
        <v>0</v>
      </c>
      <c r="E9" s="20">
        <f>+SUM('PLAN INDICATIVO PDD 2020-2023'!AA19)</f>
        <v>11130087</v>
      </c>
      <c r="F9" s="20">
        <f>+SUM('PLAN INDICATIVO PDD 2020-2023'!AB19)</f>
        <v>0</v>
      </c>
      <c r="G9" s="20">
        <f>+SUM('PLAN INDICATIVO PDD 2020-2023'!AC19)</f>
        <v>0</v>
      </c>
      <c r="H9" s="20">
        <f>+SUM('PLAN INDICATIVO PDD 2020-2023'!AD19)</f>
        <v>0</v>
      </c>
      <c r="I9" s="20">
        <f>SUM(C9:H9)</f>
        <v>11130087</v>
      </c>
    </row>
    <row r="10" spans="1:9" s="26" customFormat="1" x14ac:dyDescent="0.25">
      <c r="A10" s="23" t="s">
        <v>482</v>
      </c>
      <c r="B10" s="24">
        <f t="shared" ref="B10:I10" si="5">+B11</f>
        <v>2</v>
      </c>
      <c r="C10" s="25">
        <f>+C11</f>
        <v>0</v>
      </c>
      <c r="D10" s="25">
        <f t="shared" si="5"/>
        <v>0</v>
      </c>
      <c r="E10" s="25">
        <f t="shared" si="5"/>
        <v>37635000</v>
      </c>
      <c r="F10" s="25">
        <f t="shared" si="5"/>
        <v>0</v>
      </c>
      <c r="G10" s="25">
        <f t="shared" si="5"/>
        <v>0</v>
      </c>
      <c r="H10" s="25">
        <f t="shared" si="5"/>
        <v>0</v>
      </c>
      <c r="I10" s="25">
        <f t="shared" si="5"/>
        <v>37635000</v>
      </c>
    </row>
    <row r="11" spans="1:9" s="21" customFormat="1" x14ac:dyDescent="0.25">
      <c r="A11" s="19" t="s">
        <v>834</v>
      </c>
      <c r="B11" s="18">
        <v>2</v>
      </c>
      <c r="C11" s="20">
        <f>+SUM('PLAN INDICATIVO PDD 2020-2023'!Y20:Y21)</f>
        <v>0</v>
      </c>
      <c r="D11" s="20">
        <f>+SUM('PLAN INDICATIVO PDD 2020-2023'!Z20:Z21)</f>
        <v>0</v>
      </c>
      <c r="E11" s="20">
        <f>+SUM('PLAN INDICATIVO PDD 2020-2023'!AA20:AA21)</f>
        <v>37635000</v>
      </c>
      <c r="F11" s="20">
        <f>+SUM('PLAN INDICATIVO PDD 2020-2023'!AB20:AB21)</f>
        <v>0</v>
      </c>
      <c r="G11" s="20">
        <f>+SUM('PLAN INDICATIVO PDD 2020-2023'!AC20:AC21)</f>
        <v>0</v>
      </c>
      <c r="H11" s="20">
        <f>+SUM('PLAN INDICATIVO PDD 2020-2023'!AD20:AD21)</f>
        <v>0</v>
      </c>
      <c r="I11" s="20">
        <f>SUM(C11:H11)</f>
        <v>37635000</v>
      </c>
    </row>
    <row r="12" spans="1:9" s="26" customFormat="1" x14ac:dyDescent="0.25">
      <c r="A12" s="23" t="s">
        <v>837</v>
      </c>
      <c r="B12" s="24">
        <f t="shared" ref="B12:I12" si="6">+B13</f>
        <v>1</v>
      </c>
      <c r="C12" s="25">
        <f t="shared" si="6"/>
        <v>0</v>
      </c>
      <c r="D12" s="25">
        <f t="shared" si="6"/>
        <v>0</v>
      </c>
      <c r="E12" s="25">
        <f t="shared" si="6"/>
        <v>0</v>
      </c>
      <c r="F12" s="25">
        <f t="shared" si="6"/>
        <v>0</v>
      </c>
      <c r="G12" s="25">
        <f t="shared" si="6"/>
        <v>0</v>
      </c>
      <c r="H12" s="25">
        <f t="shared" si="6"/>
        <v>0</v>
      </c>
      <c r="I12" s="25">
        <f t="shared" si="6"/>
        <v>0</v>
      </c>
    </row>
    <row r="13" spans="1:9" s="21" customFormat="1" x14ac:dyDescent="0.25">
      <c r="A13" s="19" t="s">
        <v>838</v>
      </c>
      <c r="B13" s="18">
        <v>1</v>
      </c>
      <c r="C13" s="20">
        <f>+SUM('PLAN INDICATIVO PDD 2020-2023'!Y22)</f>
        <v>0</v>
      </c>
      <c r="D13" s="20">
        <f>+SUM('PLAN INDICATIVO PDD 2020-2023'!Z22)</f>
        <v>0</v>
      </c>
      <c r="E13" s="20">
        <f>+SUM('PLAN INDICATIVO PDD 2020-2023'!AA22)</f>
        <v>0</v>
      </c>
      <c r="F13" s="20">
        <f>+SUM('PLAN INDICATIVO PDD 2020-2023'!AB22)</f>
        <v>0</v>
      </c>
      <c r="G13" s="20">
        <f>+SUM('PLAN INDICATIVO PDD 2020-2023'!AC22)</f>
        <v>0</v>
      </c>
      <c r="H13" s="20">
        <f>+SUM('PLAN INDICATIVO PDD 2020-2023'!AD22)</f>
        <v>0</v>
      </c>
      <c r="I13" s="20">
        <f>SUM(C13:H13)</f>
        <v>0</v>
      </c>
    </row>
    <row r="14" spans="1:9" x14ac:dyDescent="0.25">
      <c r="A14" s="7" t="s">
        <v>47</v>
      </c>
      <c r="B14" s="11">
        <f>+B15+B20</f>
        <v>19</v>
      </c>
      <c r="C14" s="13">
        <f>+C15+C20</f>
        <v>0</v>
      </c>
      <c r="D14" s="13">
        <f t="shared" ref="D14:I14" si="7">+D15+D20</f>
        <v>0</v>
      </c>
      <c r="E14" s="13">
        <f t="shared" si="7"/>
        <v>0</v>
      </c>
      <c r="F14" s="13">
        <f t="shared" si="7"/>
        <v>0</v>
      </c>
      <c r="G14" s="13">
        <f t="shared" si="7"/>
        <v>0</v>
      </c>
      <c r="H14" s="13">
        <f t="shared" si="7"/>
        <v>0</v>
      </c>
      <c r="I14" s="13">
        <f t="shared" si="7"/>
        <v>0</v>
      </c>
    </row>
    <row r="15" spans="1:9" x14ac:dyDescent="0.25">
      <c r="A15" s="2" t="s">
        <v>839</v>
      </c>
      <c r="B15" s="3">
        <f>SUM(B16:B19)</f>
        <v>10</v>
      </c>
      <c r="C15" s="14">
        <f>SUM(C16:C19)</f>
        <v>0</v>
      </c>
      <c r="D15" s="14">
        <f t="shared" ref="D15:I15" si="8">SUM(D16:D19)</f>
        <v>0</v>
      </c>
      <c r="E15" s="14">
        <f t="shared" si="8"/>
        <v>0</v>
      </c>
      <c r="F15" s="14">
        <f t="shared" si="8"/>
        <v>0</v>
      </c>
      <c r="G15" s="14">
        <f t="shared" si="8"/>
        <v>0</v>
      </c>
      <c r="H15" s="14">
        <f t="shared" si="8"/>
        <v>0</v>
      </c>
      <c r="I15" s="14">
        <f t="shared" si="8"/>
        <v>0</v>
      </c>
    </row>
    <row r="16" spans="1:9" s="21" customFormat="1" x14ac:dyDescent="0.25">
      <c r="A16" s="19" t="s">
        <v>483</v>
      </c>
      <c r="B16" s="18">
        <v>3</v>
      </c>
      <c r="C16" s="20">
        <f>+SUM('PLAN INDICATIVO PDD 2020-2023'!Y25:Y27)</f>
        <v>0</v>
      </c>
      <c r="D16" s="20">
        <f>+SUM('PLAN INDICATIVO PDD 2020-2023'!Z25:Z27)</f>
        <v>0</v>
      </c>
      <c r="E16" s="20">
        <f>+SUM('PLAN INDICATIVO PDD 2020-2023'!AA25:AA27)</f>
        <v>0</v>
      </c>
      <c r="F16" s="20">
        <f>+SUM('PLAN INDICATIVO PDD 2020-2023'!AB25:AB27)</f>
        <v>0</v>
      </c>
      <c r="G16" s="20">
        <f>+SUM('PLAN INDICATIVO PDD 2020-2023'!AC25:AC27)</f>
        <v>0</v>
      </c>
      <c r="H16" s="20">
        <f>+SUM('PLAN INDICATIVO PDD 2020-2023'!AD25:AD27)</f>
        <v>0</v>
      </c>
      <c r="I16" s="20">
        <f>SUM(C16:H16)</f>
        <v>0</v>
      </c>
    </row>
    <row r="17" spans="1:9" s="21" customFormat="1" x14ac:dyDescent="0.25">
      <c r="A17" s="19" t="s">
        <v>840</v>
      </c>
      <c r="B17" s="18">
        <v>3</v>
      </c>
      <c r="C17" s="20">
        <f>+SUM('PLAN INDICATIVO PDD 2020-2023'!Y28:Y30)</f>
        <v>0</v>
      </c>
      <c r="D17" s="20">
        <f>+SUM('PLAN INDICATIVO PDD 2020-2023'!Z28:Z30)</f>
        <v>0</v>
      </c>
      <c r="E17" s="20">
        <f>+SUM('PLAN INDICATIVO PDD 2020-2023'!AA28:AA30)</f>
        <v>0</v>
      </c>
      <c r="F17" s="20">
        <f>+SUM('PLAN INDICATIVO PDD 2020-2023'!AB28:AB30)</f>
        <v>0</v>
      </c>
      <c r="G17" s="20">
        <f>+SUM('PLAN INDICATIVO PDD 2020-2023'!AC28:AC30)</f>
        <v>0</v>
      </c>
      <c r="H17" s="20">
        <f>+SUM('PLAN INDICATIVO PDD 2020-2023'!AD28:AD30)</f>
        <v>0</v>
      </c>
      <c r="I17" s="20">
        <f>SUM(C17:H17)</f>
        <v>0</v>
      </c>
    </row>
    <row r="18" spans="1:9" s="21" customFormat="1" x14ac:dyDescent="0.25">
      <c r="A18" s="19" t="s">
        <v>484</v>
      </c>
      <c r="B18" s="34">
        <v>2</v>
      </c>
      <c r="C18" s="20">
        <f>+SUM('PLAN INDICATIVO PDD 2020-2023'!Y31:Y32)</f>
        <v>0</v>
      </c>
      <c r="D18" s="20">
        <f>+SUM('PLAN INDICATIVO PDD 2020-2023'!Z31:Z32)</f>
        <v>0</v>
      </c>
      <c r="E18" s="20">
        <f>+SUM('PLAN INDICATIVO PDD 2020-2023'!AA31:AA32)</f>
        <v>0</v>
      </c>
      <c r="F18" s="20">
        <f>+SUM('PLAN INDICATIVO PDD 2020-2023'!AB31:AB32)</f>
        <v>0</v>
      </c>
      <c r="G18" s="20">
        <f>+SUM('PLAN INDICATIVO PDD 2020-2023'!AC31:AC32)</f>
        <v>0</v>
      </c>
      <c r="H18" s="20">
        <f>+SUM('PLAN INDICATIVO PDD 2020-2023'!AD31:AD32)</f>
        <v>0</v>
      </c>
      <c r="I18" s="20">
        <f>SUM(C18:H18)</f>
        <v>0</v>
      </c>
    </row>
    <row r="19" spans="1:9" s="21" customFormat="1" x14ac:dyDescent="0.25">
      <c r="A19" s="19" t="s">
        <v>485</v>
      </c>
      <c r="B19" s="34">
        <v>2</v>
      </c>
      <c r="C19" s="20">
        <f>+SUM('PLAN INDICATIVO PDD 2020-2023'!Y33:Y34)</f>
        <v>0</v>
      </c>
      <c r="D19" s="20">
        <f>+SUM('PLAN INDICATIVO PDD 2020-2023'!Z33:Z34)</f>
        <v>0</v>
      </c>
      <c r="E19" s="20">
        <f>+SUM('PLAN INDICATIVO PDD 2020-2023'!AA33:AA34)</f>
        <v>0</v>
      </c>
      <c r="F19" s="20">
        <f>+SUM('PLAN INDICATIVO PDD 2020-2023'!AB33:AB34)</f>
        <v>0</v>
      </c>
      <c r="G19" s="20">
        <f>+SUM('PLAN INDICATIVO PDD 2020-2023'!AC33:AC34)</f>
        <v>0</v>
      </c>
      <c r="H19" s="20">
        <f>+SUM('PLAN INDICATIVO PDD 2020-2023'!AD33:AD34)</f>
        <v>0</v>
      </c>
      <c r="I19" s="20">
        <f>SUM(C19:H19)</f>
        <v>0</v>
      </c>
    </row>
    <row r="20" spans="1:9" x14ac:dyDescent="0.25">
      <c r="A20" s="2" t="s">
        <v>841</v>
      </c>
      <c r="B20" s="35">
        <f>SUM(B21:B22)</f>
        <v>9</v>
      </c>
      <c r="C20" s="14">
        <f>SUM(C21:C22)</f>
        <v>0</v>
      </c>
      <c r="D20" s="14">
        <f t="shared" ref="D20:I20" si="9">SUM(D21:D22)</f>
        <v>0</v>
      </c>
      <c r="E20" s="14">
        <f t="shared" si="9"/>
        <v>0</v>
      </c>
      <c r="F20" s="14">
        <f t="shared" si="9"/>
        <v>0</v>
      </c>
      <c r="G20" s="14">
        <f t="shared" si="9"/>
        <v>0</v>
      </c>
      <c r="H20" s="14">
        <f t="shared" si="9"/>
        <v>0</v>
      </c>
      <c r="I20" s="14">
        <f t="shared" si="9"/>
        <v>0</v>
      </c>
    </row>
    <row r="21" spans="1:9" s="21" customFormat="1" x14ac:dyDescent="0.25">
      <c r="A21" s="19" t="s">
        <v>486</v>
      </c>
      <c r="B21" s="34">
        <v>8</v>
      </c>
      <c r="C21" s="20">
        <f>+SUM('PLAN INDICATIVO PDD 2020-2023'!Y35:Y42)</f>
        <v>0</v>
      </c>
      <c r="D21" s="20">
        <f>+SUM('PLAN INDICATIVO PDD 2020-2023'!Z35:Z42)</f>
        <v>0</v>
      </c>
      <c r="E21" s="20">
        <f>+SUM('PLAN INDICATIVO PDD 2020-2023'!AA35:AA42)</f>
        <v>0</v>
      </c>
      <c r="F21" s="20">
        <f>+SUM('PLAN INDICATIVO PDD 2020-2023'!AB35:AB42)</f>
        <v>0</v>
      </c>
      <c r="G21" s="20">
        <f>+SUM('PLAN INDICATIVO PDD 2020-2023'!AC35:AC42)</f>
        <v>0</v>
      </c>
      <c r="H21" s="20">
        <f>+SUM('PLAN INDICATIVO PDD 2020-2023'!AD35:AD42)</f>
        <v>0</v>
      </c>
      <c r="I21" s="20">
        <f>SUM(C21:H21)</f>
        <v>0</v>
      </c>
    </row>
    <row r="22" spans="1:9" s="21" customFormat="1" x14ac:dyDescent="0.25">
      <c r="A22" s="19" t="s">
        <v>842</v>
      </c>
      <c r="B22" s="34">
        <v>1</v>
      </c>
      <c r="C22" s="20">
        <f>+SUM('PLAN INDICATIVO PDD 2020-2023'!Y43)</f>
        <v>0</v>
      </c>
      <c r="D22" s="20">
        <f>+SUM('PLAN INDICATIVO PDD 2020-2023'!Z43)</f>
        <v>0</v>
      </c>
      <c r="E22" s="20">
        <f>+SUM('PLAN INDICATIVO PDD 2020-2023'!AA43)</f>
        <v>0</v>
      </c>
      <c r="F22" s="20">
        <f>+SUM('PLAN INDICATIVO PDD 2020-2023'!AB43)</f>
        <v>0</v>
      </c>
      <c r="G22" s="20">
        <f>+SUM('PLAN INDICATIVO PDD 2020-2023'!AC43)</f>
        <v>0</v>
      </c>
      <c r="H22" s="20">
        <f>+SUM('PLAN INDICATIVO PDD 2020-2023'!AD43)</f>
        <v>0</v>
      </c>
      <c r="I22" s="20">
        <f>SUM(C22:H22)</f>
        <v>0</v>
      </c>
    </row>
    <row r="23" spans="1:9" x14ac:dyDescent="0.25">
      <c r="A23" s="7" t="s">
        <v>48</v>
      </c>
      <c r="B23" s="11">
        <f>+B24+B27</f>
        <v>24</v>
      </c>
      <c r="C23" s="13">
        <f>+C24+C27</f>
        <v>93491514.25</v>
      </c>
      <c r="D23" s="13">
        <f t="shared" ref="D23:I23" si="10">+D24+D27</f>
        <v>0</v>
      </c>
      <c r="E23" s="13">
        <f t="shared" si="10"/>
        <v>506235062.04999995</v>
      </c>
      <c r="F23" s="13">
        <f t="shared" si="10"/>
        <v>0</v>
      </c>
      <c r="G23" s="13">
        <f t="shared" si="10"/>
        <v>0</v>
      </c>
      <c r="H23" s="13">
        <f t="shared" si="10"/>
        <v>100000000</v>
      </c>
      <c r="I23" s="13">
        <f t="shared" si="10"/>
        <v>699726576.29999995</v>
      </c>
    </row>
    <row r="24" spans="1:9" x14ac:dyDescent="0.25">
      <c r="A24" s="2" t="s">
        <v>487</v>
      </c>
      <c r="B24" s="3">
        <f>SUM(B25:B26)</f>
        <v>6</v>
      </c>
      <c r="C24" s="14">
        <f>SUM(C25:C26)</f>
        <v>63491514.25</v>
      </c>
      <c r="D24" s="14">
        <f t="shared" ref="D24:I24" si="11">SUM(D25:D26)</f>
        <v>0</v>
      </c>
      <c r="E24" s="14">
        <f t="shared" si="11"/>
        <v>432797292.13999999</v>
      </c>
      <c r="F24" s="14">
        <f t="shared" si="11"/>
        <v>0</v>
      </c>
      <c r="G24" s="14">
        <f t="shared" si="11"/>
        <v>0</v>
      </c>
      <c r="H24" s="14">
        <f t="shared" si="11"/>
        <v>0</v>
      </c>
      <c r="I24" s="14">
        <f t="shared" si="11"/>
        <v>496288806.38999999</v>
      </c>
    </row>
    <row r="25" spans="1:9" s="37" customFormat="1" x14ac:dyDescent="0.25">
      <c r="A25" s="36" t="s">
        <v>488</v>
      </c>
      <c r="B25" s="34">
        <v>3</v>
      </c>
      <c r="C25" s="22">
        <f>+SUM('PLAN INDICATIVO PDD 2020-2023'!Y44:Y46)</f>
        <v>0</v>
      </c>
      <c r="D25" s="22">
        <f>+SUM('PLAN INDICATIVO PDD 2020-2023'!Z44:Z46)</f>
        <v>0</v>
      </c>
      <c r="E25" s="22">
        <f>+SUM('PLAN INDICATIVO PDD 2020-2023'!AA44:AA46)</f>
        <v>432797292.13999999</v>
      </c>
      <c r="F25" s="22">
        <f>+SUM('PLAN INDICATIVO PDD 2020-2023'!AB44:AB46)</f>
        <v>0</v>
      </c>
      <c r="G25" s="22">
        <f>+SUM('PLAN INDICATIVO PDD 2020-2023'!AC44:AC46)</f>
        <v>0</v>
      </c>
      <c r="H25" s="22">
        <f>+SUM('PLAN INDICATIVO PDD 2020-2023'!AD44:AD46)</f>
        <v>0</v>
      </c>
      <c r="I25" s="20">
        <f>SUM(C25:H25)</f>
        <v>432797292.13999999</v>
      </c>
    </row>
    <row r="26" spans="1:9" s="37" customFormat="1" x14ac:dyDescent="0.25">
      <c r="A26" s="36" t="s">
        <v>489</v>
      </c>
      <c r="B26" s="34">
        <v>3</v>
      </c>
      <c r="C26" s="22">
        <f>+SUM('PLAN INDICATIVO PDD 2020-2023'!Y47:Y49)</f>
        <v>63491514.25</v>
      </c>
      <c r="D26" s="22">
        <f>+SUM('PLAN INDICATIVO PDD 2020-2023'!Z47:Z49)</f>
        <v>0</v>
      </c>
      <c r="E26" s="22">
        <f>+SUM('PLAN INDICATIVO PDD 2020-2023'!AA47:AA49)</f>
        <v>0</v>
      </c>
      <c r="F26" s="22">
        <f>+SUM('PLAN INDICATIVO PDD 2020-2023'!AB47:AB49)</f>
        <v>0</v>
      </c>
      <c r="G26" s="22">
        <f>+SUM('PLAN INDICATIVO PDD 2020-2023'!AC47:AC49)</f>
        <v>0</v>
      </c>
      <c r="H26" s="22">
        <f>+SUM('PLAN INDICATIVO PDD 2020-2023'!AD47:AD49)</f>
        <v>0</v>
      </c>
      <c r="I26" s="20">
        <f>SUM(C26:H26)</f>
        <v>63491514.25</v>
      </c>
    </row>
    <row r="27" spans="1:9" s="39" customFormat="1" x14ac:dyDescent="0.25">
      <c r="A27" s="38" t="s">
        <v>843</v>
      </c>
      <c r="B27" s="35">
        <f>SUM(B28:B31)</f>
        <v>18</v>
      </c>
      <c r="C27" s="17">
        <f>SUM(C28:C31)</f>
        <v>30000000</v>
      </c>
      <c r="D27" s="17">
        <f t="shared" ref="D27:I27" si="12">SUM(D28:D31)</f>
        <v>0</v>
      </c>
      <c r="E27" s="17">
        <f t="shared" si="12"/>
        <v>73437769.909999996</v>
      </c>
      <c r="F27" s="17">
        <f t="shared" si="12"/>
        <v>0</v>
      </c>
      <c r="G27" s="17">
        <f t="shared" si="12"/>
        <v>0</v>
      </c>
      <c r="H27" s="17">
        <f t="shared" si="12"/>
        <v>100000000</v>
      </c>
      <c r="I27" s="17">
        <f t="shared" si="12"/>
        <v>203437769.91</v>
      </c>
    </row>
    <row r="28" spans="1:9" s="37" customFormat="1" x14ac:dyDescent="0.25">
      <c r="A28" s="36" t="s">
        <v>490</v>
      </c>
      <c r="B28" s="34">
        <v>3</v>
      </c>
      <c r="C28" s="22">
        <f>+SUM('PLAN INDICATIVO PDD 2020-2023'!Y50:Y52)</f>
        <v>0</v>
      </c>
      <c r="D28" s="22">
        <f>+SUM('PLAN INDICATIVO PDD 2020-2023'!Z50:Z52)</f>
        <v>0</v>
      </c>
      <c r="E28" s="22">
        <f>+SUM('PLAN INDICATIVO PDD 2020-2023'!AA50:AA52)</f>
        <v>0</v>
      </c>
      <c r="F28" s="22">
        <f>+SUM('PLAN INDICATIVO PDD 2020-2023'!AB50:AB52)</f>
        <v>0</v>
      </c>
      <c r="G28" s="22">
        <f>+SUM('PLAN INDICATIVO PDD 2020-2023'!AC50:AC52)</f>
        <v>0</v>
      </c>
      <c r="H28" s="22">
        <f>+SUM('PLAN INDICATIVO PDD 2020-2023'!AD50:AD52)</f>
        <v>0</v>
      </c>
      <c r="I28" s="20">
        <f>SUM(C28:H28)</f>
        <v>0</v>
      </c>
    </row>
    <row r="29" spans="1:9" s="37" customFormat="1" x14ac:dyDescent="0.25">
      <c r="A29" s="36" t="s">
        <v>491</v>
      </c>
      <c r="B29" s="34">
        <v>5</v>
      </c>
      <c r="C29" s="22">
        <f>+SUM('PLAN INDICATIVO PDD 2020-2023'!Y53:Y57)</f>
        <v>0</v>
      </c>
      <c r="D29" s="22">
        <f>+SUM('PLAN INDICATIVO PDD 2020-2023'!Z53:Z57)</f>
        <v>0</v>
      </c>
      <c r="E29" s="22">
        <f>+SUM('PLAN INDICATIVO PDD 2020-2023'!AA53:AA57)</f>
        <v>0</v>
      </c>
      <c r="F29" s="22">
        <f>+SUM('PLAN INDICATIVO PDD 2020-2023'!AB53:AB57)</f>
        <v>0</v>
      </c>
      <c r="G29" s="22">
        <f>+SUM('PLAN INDICATIVO PDD 2020-2023'!AC53:AC57)</f>
        <v>0</v>
      </c>
      <c r="H29" s="22">
        <f>+SUM('PLAN INDICATIVO PDD 2020-2023'!AD53:AD57)</f>
        <v>0</v>
      </c>
      <c r="I29" s="20">
        <f>SUM(C29:H29)</f>
        <v>0</v>
      </c>
    </row>
    <row r="30" spans="1:9" s="37" customFormat="1" x14ac:dyDescent="0.25">
      <c r="A30" s="36" t="s">
        <v>492</v>
      </c>
      <c r="B30" s="34">
        <v>4</v>
      </c>
      <c r="C30" s="22">
        <f>+SUM('PLAN INDICATIVO PDD 2020-2023'!Y58:Y61)</f>
        <v>0</v>
      </c>
      <c r="D30" s="22">
        <f>+SUM('PLAN INDICATIVO PDD 2020-2023'!Z58:Z61)</f>
        <v>0</v>
      </c>
      <c r="E30" s="22">
        <f>+SUM('PLAN INDICATIVO PDD 2020-2023'!AA58:AA61)</f>
        <v>56937769.909999996</v>
      </c>
      <c r="F30" s="22">
        <f>+SUM('PLAN INDICATIVO PDD 2020-2023'!AB58:AB61)</f>
        <v>0</v>
      </c>
      <c r="G30" s="22">
        <f>+SUM('PLAN INDICATIVO PDD 2020-2023'!AC58:AC61)</f>
        <v>0</v>
      </c>
      <c r="H30" s="22">
        <f>+SUM('PLAN INDICATIVO PDD 2020-2023'!AD58:AD61)</f>
        <v>0</v>
      </c>
      <c r="I30" s="20">
        <f>SUM(C30:H30)</f>
        <v>56937769.909999996</v>
      </c>
    </row>
    <row r="31" spans="1:9" s="37" customFormat="1" x14ac:dyDescent="0.25">
      <c r="A31" s="36" t="s">
        <v>493</v>
      </c>
      <c r="B31" s="34">
        <v>6</v>
      </c>
      <c r="C31" s="22">
        <f>+SUM('PLAN INDICATIVO PDD 2020-2023'!Y62:Y67)</f>
        <v>30000000</v>
      </c>
      <c r="D31" s="22">
        <f>+SUM('PLAN INDICATIVO PDD 2020-2023'!Z62:Z67)</f>
        <v>0</v>
      </c>
      <c r="E31" s="22">
        <f>+SUM('PLAN INDICATIVO PDD 2020-2023'!AA62:AA67)</f>
        <v>16500000</v>
      </c>
      <c r="F31" s="22">
        <f>+SUM('PLAN INDICATIVO PDD 2020-2023'!AB62:AB67)</f>
        <v>0</v>
      </c>
      <c r="G31" s="22">
        <f>+SUM('PLAN INDICATIVO PDD 2020-2023'!AC62:AC67)</f>
        <v>0</v>
      </c>
      <c r="H31" s="22">
        <f>+SUM('PLAN INDICATIVO PDD 2020-2023'!AD62:AD67)</f>
        <v>100000000</v>
      </c>
      <c r="I31" s="20">
        <f>SUM(C31:H31)</f>
        <v>146500000</v>
      </c>
    </row>
    <row r="32" spans="1:9" s="9" customFormat="1" x14ac:dyDescent="0.25">
      <c r="A32" s="8" t="s">
        <v>511</v>
      </c>
      <c r="B32" s="10">
        <f>+B33+B37+B41+B52+B55</f>
        <v>154</v>
      </c>
      <c r="C32" s="12">
        <f>+C33+C37+C41+C52+C55</f>
        <v>5021725819.0999994</v>
      </c>
      <c r="D32" s="12">
        <f t="shared" ref="D32:I32" si="13">+D33+D37+D41+D52+D55</f>
        <v>41404112</v>
      </c>
      <c r="E32" s="12">
        <f t="shared" si="13"/>
        <v>494107719</v>
      </c>
      <c r="F32" s="12">
        <f t="shared" si="13"/>
        <v>2500000000</v>
      </c>
      <c r="G32" s="12">
        <f t="shared" si="13"/>
        <v>2091905260.8900001</v>
      </c>
      <c r="H32" s="12">
        <f t="shared" si="13"/>
        <v>0</v>
      </c>
      <c r="I32" s="12">
        <f t="shared" si="13"/>
        <v>10149142910.990002</v>
      </c>
    </row>
    <row r="33" spans="1:9" x14ac:dyDescent="0.25">
      <c r="A33" s="7" t="s">
        <v>21</v>
      </c>
      <c r="B33" s="11">
        <f>+B34</f>
        <v>12</v>
      </c>
      <c r="C33" s="13">
        <f>+C34</f>
        <v>1952942508.04</v>
      </c>
      <c r="D33" s="13">
        <f t="shared" ref="D33:I33" si="14">+D34</f>
        <v>0</v>
      </c>
      <c r="E33" s="13">
        <f t="shared" si="14"/>
        <v>0</v>
      </c>
      <c r="F33" s="13">
        <f t="shared" si="14"/>
        <v>0</v>
      </c>
      <c r="G33" s="13">
        <f t="shared" si="14"/>
        <v>4231712</v>
      </c>
      <c r="H33" s="13">
        <f t="shared" si="14"/>
        <v>0</v>
      </c>
      <c r="I33" s="13">
        <f t="shared" si="14"/>
        <v>1957174220.04</v>
      </c>
    </row>
    <row r="34" spans="1:9" x14ac:dyDescent="0.25">
      <c r="A34" s="2" t="s">
        <v>494</v>
      </c>
      <c r="B34" s="3">
        <f>SUM(B35:B36)</f>
        <v>12</v>
      </c>
      <c r="C34" s="14">
        <f>SUM(C35:C36)</f>
        <v>1952942508.04</v>
      </c>
      <c r="D34" s="14">
        <f t="shared" ref="D34:I34" si="15">SUM(D35:D36)</f>
        <v>0</v>
      </c>
      <c r="E34" s="14">
        <f t="shared" si="15"/>
        <v>0</v>
      </c>
      <c r="F34" s="14">
        <f t="shared" si="15"/>
        <v>0</v>
      </c>
      <c r="G34" s="14">
        <f t="shared" si="15"/>
        <v>4231712</v>
      </c>
      <c r="H34" s="14">
        <f t="shared" si="15"/>
        <v>0</v>
      </c>
      <c r="I34" s="14">
        <f t="shared" si="15"/>
        <v>1957174220.04</v>
      </c>
    </row>
    <row r="35" spans="1:9" s="37" customFormat="1" x14ac:dyDescent="0.25">
      <c r="A35" s="36" t="s">
        <v>495</v>
      </c>
      <c r="B35" s="34">
        <v>7</v>
      </c>
      <c r="C35" s="22">
        <f>+SUM('PLAN INDICATIVO PDD 2020-2023'!Y68:Y74)</f>
        <v>1357497731.04</v>
      </c>
      <c r="D35" s="22">
        <f>+SUM('PLAN INDICATIVO PDD 2020-2023'!Z68:Z74)</f>
        <v>0</v>
      </c>
      <c r="E35" s="22">
        <f>+SUM('PLAN INDICATIVO PDD 2020-2023'!AA68:AA74)</f>
        <v>0</v>
      </c>
      <c r="F35" s="22">
        <f>+SUM('PLAN INDICATIVO PDD 2020-2023'!AB68:AB74)</f>
        <v>0</v>
      </c>
      <c r="G35" s="22">
        <f>+SUM('PLAN INDICATIVO PDD 2020-2023'!AC68:AC74)</f>
        <v>4231712</v>
      </c>
      <c r="H35" s="22">
        <f>+SUM('PLAN INDICATIVO PDD 2020-2023'!AD68:AD74)</f>
        <v>0</v>
      </c>
      <c r="I35" s="20">
        <f>SUM(C35:H35)</f>
        <v>1361729443.04</v>
      </c>
    </row>
    <row r="36" spans="1:9" s="37" customFormat="1" x14ac:dyDescent="0.25">
      <c r="A36" s="36" t="s">
        <v>496</v>
      </c>
      <c r="B36" s="34">
        <v>5</v>
      </c>
      <c r="C36" s="22">
        <f>+SUM('PLAN INDICATIVO PDD 2020-2023'!Y75:Y79)</f>
        <v>595444777</v>
      </c>
      <c r="D36" s="22">
        <f>+SUM('PLAN INDICATIVO PDD 2020-2023'!Z75:Z79)</f>
        <v>0</v>
      </c>
      <c r="E36" s="22">
        <f>+SUM('PLAN INDICATIVO PDD 2020-2023'!AA75:AA79)</f>
        <v>0</v>
      </c>
      <c r="F36" s="22">
        <f>+SUM('PLAN INDICATIVO PDD 2020-2023'!AB75:AB79)</f>
        <v>0</v>
      </c>
      <c r="G36" s="22">
        <f>+SUM('PLAN INDICATIVO PDD 2020-2023'!AC75:AC79)</f>
        <v>0</v>
      </c>
      <c r="H36" s="22">
        <f>+SUM('PLAN INDICATIVO PDD 2020-2023'!AD75:AD79)</f>
        <v>0</v>
      </c>
      <c r="I36" s="20">
        <f>SUM(C36:H36)</f>
        <v>595444777</v>
      </c>
    </row>
    <row r="37" spans="1:9" x14ac:dyDescent="0.25">
      <c r="A37" s="7" t="s">
        <v>844</v>
      </c>
      <c r="B37" s="11">
        <f>+B38</f>
        <v>28</v>
      </c>
      <c r="C37" s="13">
        <f>+C38</f>
        <v>2085626573.3299999</v>
      </c>
      <c r="D37" s="13">
        <f t="shared" ref="D37:I37" si="16">+D38</f>
        <v>0</v>
      </c>
      <c r="E37" s="13">
        <f t="shared" si="16"/>
        <v>0</v>
      </c>
      <c r="F37" s="13">
        <f t="shared" si="16"/>
        <v>0</v>
      </c>
      <c r="G37" s="13">
        <f t="shared" si="16"/>
        <v>2062013988.0800002</v>
      </c>
      <c r="H37" s="13">
        <f t="shared" si="16"/>
        <v>0</v>
      </c>
      <c r="I37" s="13">
        <f t="shared" si="16"/>
        <v>4147640561.4100003</v>
      </c>
    </row>
    <row r="38" spans="1:9" x14ac:dyDescent="0.25">
      <c r="A38" s="2" t="s">
        <v>497</v>
      </c>
      <c r="B38" s="3">
        <f>SUM(B39:B40)</f>
        <v>28</v>
      </c>
      <c r="C38" s="14">
        <f>SUM(C39:C40)</f>
        <v>2085626573.3299999</v>
      </c>
      <c r="D38" s="14">
        <f t="shared" ref="D38:I38" si="17">SUM(D39:D40)</f>
        <v>0</v>
      </c>
      <c r="E38" s="14">
        <f t="shared" si="17"/>
        <v>0</v>
      </c>
      <c r="F38" s="14">
        <f t="shared" si="17"/>
        <v>0</v>
      </c>
      <c r="G38" s="14">
        <f t="shared" si="17"/>
        <v>2062013988.0800002</v>
      </c>
      <c r="H38" s="14">
        <f t="shared" si="17"/>
        <v>0</v>
      </c>
      <c r="I38" s="14">
        <f t="shared" si="17"/>
        <v>4147640561.4100003</v>
      </c>
    </row>
    <row r="39" spans="1:9" s="37" customFormat="1" x14ac:dyDescent="0.25">
      <c r="A39" s="36" t="s">
        <v>498</v>
      </c>
      <c r="B39" s="34">
        <v>3</v>
      </c>
      <c r="C39" s="22">
        <f>+SUM('PLAN INDICATIVO PDD 2020-2023'!Y80:Y82)</f>
        <v>1829131680.8</v>
      </c>
      <c r="D39" s="22">
        <f>+SUM('PLAN INDICATIVO PDD 2020-2023'!Z80:Z82)</f>
        <v>0</v>
      </c>
      <c r="E39" s="22">
        <f>+SUM('PLAN INDICATIVO PDD 2020-2023'!AA80:AA82)</f>
        <v>0</v>
      </c>
      <c r="F39" s="22">
        <f>+SUM('PLAN INDICATIVO PDD 2020-2023'!AB80:AB82)</f>
        <v>0</v>
      </c>
      <c r="G39" s="22">
        <f>+SUM('PLAN INDICATIVO PDD 2020-2023'!AC80:AC82)</f>
        <v>2062013988.0800002</v>
      </c>
      <c r="H39" s="22">
        <f>+SUM('PLAN INDICATIVO PDD 2020-2023'!AD80:AD82)</f>
        <v>0</v>
      </c>
      <c r="I39" s="20">
        <f>SUM(C39:H39)</f>
        <v>3891145668.8800001</v>
      </c>
    </row>
    <row r="40" spans="1:9" s="21" customFormat="1" x14ac:dyDescent="0.25">
      <c r="A40" s="19" t="s">
        <v>499</v>
      </c>
      <c r="B40" s="18">
        <v>25</v>
      </c>
      <c r="C40" s="20">
        <f>+SUM('PLAN INDICATIVO PDD 2020-2023'!Y83:Y104)</f>
        <v>256494892.53</v>
      </c>
      <c r="D40" s="20">
        <f>+SUM('PLAN INDICATIVO PDD 2020-2023'!Z83:Z104)</f>
        <v>0</v>
      </c>
      <c r="E40" s="20">
        <f>+SUM('PLAN INDICATIVO PDD 2020-2023'!AA83:AA104)</f>
        <v>0</v>
      </c>
      <c r="F40" s="20">
        <f>+SUM('PLAN INDICATIVO PDD 2020-2023'!AB83:AB104)</f>
        <v>0</v>
      </c>
      <c r="G40" s="20">
        <f>+SUM('PLAN INDICATIVO PDD 2020-2023'!AC83:AC104)</f>
        <v>0</v>
      </c>
      <c r="H40" s="20">
        <f>+SUM('PLAN INDICATIVO PDD 2020-2023'!AD83:AD104)</f>
        <v>0</v>
      </c>
      <c r="I40" s="20">
        <f>SUM(C40:H40)</f>
        <v>256494892.53</v>
      </c>
    </row>
    <row r="41" spans="1:9" x14ac:dyDescent="0.25">
      <c r="A41" s="7" t="s">
        <v>24</v>
      </c>
      <c r="B41" s="11">
        <f>+B42</f>
        <v>71</v>
      </c>
      <c r="C41" s="13">
        <f>+C42</f>
        <v>267991842.28999999</v>
      </c>
      <c r="D41" s="13">
        <f t="shared" ref="D41:I41" si="18">+D42</f>
        <v>41404112</v>
      </c>
      <c r="E41" s="13">
        <f t="shared" si="18"/>
        <v>365960</v>
      </c>
      <c r="F41" s="13">
        <f t="shared" si="18"/>
        <v>0</v>
      </c>
      <c r="G41" s="13">
        <f t="shared" si="18"/>
        <v>10823959</v>
      </c>
      <c r="H41" s="13">
        <f t="shared" si="18"/>
        <v>0</v>
      </c>
      <c r="I41" s="13">
        <f t="shared" si="18"/>
        <v>320585873.28999996</v>
      </c>
    </row>
    <row r="42" spans="1:9" x14ac:dyDescent="0.25">
      <c r="A42" s="2" t="s">
        <v>502</v>
      </c>
      <c r="B42" s="3">
        <f>SUM(B43:B51)</f>
        <v>71</v>
      </c>
      <c r="C42" s="31">
        <f>SUM(C43:C51)</f>
        <v>267991842.28999999</v>
      </c>
      <c r="D42" s="31">
        <f t="shared" ref="D42:I42" si="19">SUM(D43:D51)</f>
        <v>41404112</v>
      </c>
      <c r="E42" s="31">
        <f t="shared" si="19"/>
        <v>365960</v>
      </c>
      <c r="F42" s="31">
        <f t="shared" si="19"/>
        <v>0</v>
      </c>
      <c r="G42" s="31">
        <f t="shared" si="19"/>
        <v>10823959</v>
      </c>
      <c r="H42" s="31">
        <f t="shared" si="19"/>
        <v>0</v>
      </c>
      <c r="I42" s="31">
        <f t="shared" si="19"/>
        <v>320585873.28999996</v>
      </c>
    </row>
    <row r="43" spans="1:9" s="21" customFormat="1" x14ac:dyDescent="0.25">
      <c r="A43" s="19" t="s">
        <v>505</v>
      </c>
      <c r="B43" s="18">
        <v>10</v>
      </c>
      <c r="C43" s="20">
        <f>+SUM('PLAN INDICATIVO PDD 2020-2023'!Y105:Y114)</f>
        <v>0</v>
      </c>
      <c r="D43" s="20">
        <f>+SUM('PLAN INDICATIVO PDD 2020-2023'!Z105:Z114)</f>
        <v>41404112</v>
      </c>
      <c r="E43" s="20">
        <f>+SUM('PLAN INDICATIVO PDD 2020-2023'!AA105:AA114)</f>
        <v>0</v>
      </c>
      <c r="F43" s="20">
        <f>+SUM('PLAN INDICATIVO PDD 2020-2023'!AB105:AB114)</f>
        <v>0</v>
      </c>
      <c r="G43" s="20">
        <f>+SUM('PLAN INDICATIVO PDD 2020-2023'!AC105:AC114)</f>
        <v>0</v>
      </c>
      <c r="H43" s="20">
        <f>+SUM('PLAN INDICATIVO PDD 2020-2023'!AD105:AD114)</f>
        <v>0</v>
      </c>
      <c r="I43" s="20">
        <f t="shared" ref="I43:I50" si="20">SUM(C43:H43)</f>
        <v>41404112</v>
      </c>
    </row>
    <row r="44" spans="1:9" s="21" customFormat="1" x14ac:dyDescent="0.25">
      <c r="A44" s="19" t="s">
        <v>506</v>
      </c>
      <c r="B44" s="18">
        <v>10</v>
      </c>
      <c r="C44" s="20">
        <f>+SUM('PLAN INDICATIVO PDD 2020-2023'!Y115:Y124)</f>
        <v>13108821.75</v>
      </c>
      <c r="D44" s="20">
        <f>+SUM('PLAN INDICATIVO PDD 2020-2023'!Z115:Z124)</f>
        <v>0</v>
      </c>
      <c r="E44" s="20">
        <f>+SUM('PLAN INDICATIVO PDD 2020-2023'!AA115:AA124)</f>
        <v>0</v>
      </c>
      <c r="F44" s="20">
        <f>+SUM('PLAN INDICATIVO PDD 2020-2023'!AB115:AB124)</f>
        <v>0</v>
      </c>
      <c r="G44" s="20">
        <f>+SUM('PLAN INDICATIVO PDD 2020-2023'!AC115:AC124)</f>
        <v>10823959</v>
      </c>
      <c r="H44" s="20">
        <f>+SUM('PLAN INDICATIVO PDD 2020-2023'!AD115:AD124)</f>
        <v>0</v>
      </c>
      <c r="I44" s="20">
        <f t="shared" si="20"/>
        <v>23932780.75</v>
      </c>
    </row>
    <row r="45" spans="1:9" s="21" customFormat="1" x14ac:dyDescent="0.25">
      <c r="A45" s="19" t="s">
        <v>504</v>
      </c>
      <c r="B45" s="18">
        <v>6</v>
      </c>
      <c r="C45" s="20">
        <f>+SUM('PLAN INDICATIVO PDD 2020-2023'!Y125:Y130)</f>
        <v>5000000</v>
      </c>
      <c r="D45" s="20">
        <f>+SUM('PLAN INDICATIVO PDD 2020-2023'!Z125:Z130)</f>
        <v>0</v>
      </c>
      <c r="E45" s="20">
        <f>+SUM('PLAN INDICATIVO PDD 2020-2023'!AA125:AA130)</f>
        <v>0</v>
      </c>
      <c r="F45" s="20">
        <f>+SUM('PLAN INDICATIVO PDD 2020-2023'!AB125:AB130)</f>
        <v>0</v>
      </c>
      <c r="G45" s="20">
        <f>+SUM('PLAN INDICATIVO PDD 2020-2023'!AC125:AC130)</f>
        <v>0</v>
      </c>
      <c r="H45" s="20">
        <f>+SUM('PLAN INDICATIVO PDD 2020-2023'!AD125:AD130)</f>
        <v>0</v>
      </c>
      <c r="I45" s="20">
        <f t="shared" si="20"/>
        <v>5000000</v>
      </c>
    </row>
    <row r="46" spans="1:9" s="21" customFormat="1" x14ac:dyDescent="0.25">
      <c r="A46" s="19" t="s">
        <v>507</v>
      </c>
      <c r="B46" s="18">
        <v>8</v>
      </c>
      <c r="C46" s="20">
        <f>+SUM('PLAN INDICATIVO PDD 2020-2023'!Y131:Y138)</f>
        <v>232373968.53999999</v>
      </c>
      <c r="D46" s="20">
        <f>+SUM('PLAN INDICATIVO PDD 2020-2023'!Z131:Z138)</f>
        <v>0</v>
      </c>
      <c r="E46" s="20">
        <f>+SUM('PLAN INDICATIVO PDD 2020-2023'!AA131:AA138)</f>
        <v>365960</v>
      </c>
      <c r="F46" s="20">
        <f>+SUM('PLAN INDICATIVO PDD 2020-2023'!AB131:AB138)</f>
        <v>0</v>
      </c>
      <c r="G46" s="20">
        <f>+SUM('PLAN INDICATIVO PDD 2020-2023'!AC131:AC138)</f>
        <v>0</v>
      </c>
      <c r="H46" s="20">
        <f>+SUM('PLAN INDICATIVO PDD 2020-2023'!AD131:AD138)</f>
        <v>0</v>
      </c>
      <c r="I46" s="20">
        <f t="shared" si="20"/>
        <v>232739928.53999999</v>
      </c>
    </row>
    <row r="47" spans="1:9" s="21" customFormat="1" x14ac:dyDescent="0.25">
      <c r="A47" s="19" t="s">
        <v>509</v>
      </c>
      <c r="B47" s="18">
        <v>17</v>
      </c>
      <c r="C47" s="20">
        <f>+SUM('PLAN INDICATIVO PDD 2020-2023'!Y139:Y155)</f>
        <v>0</v>
      </c>
      <c r="D47" s="20">
        <f>+SUM('PLAN INDICATIVO PDD 2020-2023'!Z139:Z155)</f>
        <v>0</v>
      </c>
      <c r="E47" s="20">
        <f>+SUM('PLAN INDICATIVO PDD 2020-2023'!AA139:AA155)</f>
        <v>0</v>
      </c>
      <c r="F47" s="20">
        <f>+SUM('PLAN INDICATIVO PDD 2020-2023'!AB139:AB155)</f>
        <v>0</v>
      </c>
      <c r="G47" s="20">
        <f>+SUM('PLAN INDICATIVO PDD 2020-2023'!AC139:AC155)</f>
        <v>0</v>
      </c>
      <c r="H47" s="20">
        <f>+SUM('PLAN INDICATIVO PDD 2020-2023'!AD139:AD155)</f>
        <v>0</v>
      </c>
      <c r="I47" s="20">
        <f t="shared" si="20"/>
        <v>0</v>
      </c>
    </row>
    <row r="48" spans="1:9" s="37" customFormat="1" x14ac:dyDescent="0.25">
      <c r="A48" s="36" t="s">
        <v>501</v>
      </c>
      <c r="B48" s="34">
        <v>6</v>
      </c>
      <c r="C48" s="22">
        <f>+SUM('PLAN INDICATIVO PDD 2020-2023'!Y156:Y161)</f>
        <v>0</v>
      </c>
      <c r="D48" s="22">
        <f>+SUM('PLAN INDICATIVO PDD 2020-2023'!Z156:Z161)</f>
        <v>0</v>
      </c>
      <c r="E48" s="22">
        <f>+SUM('PLAN INDICATIVO PDD 2020-2023'!AA156:AA161)</f>
        <v>0</v>
      </c>
      <c r="F48" s="22">
        <f>+SUM('PLAN INDICATIVO PDD 2020-2023'!AB156:AB161)</f>
        <v>0</v>
      </c>
      <c r="G48" s="22">
        <f>+SUM('PLAN INDICATIVO PDD 2020-2023'!AC156:AC161)</f>
        <v>0</v>
      </c>
      <c r="H48" s="22">
        <f>+SUM('PLAN INDICATIVO PDD 2020-2023'!AD156:AD161)</f>
        <v>0</v>
      </c>
      <c r="I48" s="20">
        <f t="shared" si="20"/>
        <v>0</v>
      </c>
    </row>
    <row r="49" spans="1:9" s="37" customFormat="1" x14ac:dyDescent="0.25">
      <c r="A49" s="36" t="s">
        <v>500</v>
      </c>
      <c r="B49" s="34">
        <v>9</v>
      </c>
      <c r="C49" s="22">
        <f>+SUM('PLAN INDICATIVO PDD 2020-2023'!Y162:Y170)</f>
        <v>8000000</v>
      </c>
      <c r="D49" s="22">
        <f>+SUM('PLAN INDICATIVO PDD 2020-2023'!Z162:Z170)</f>
        <v>0</v>
      </c>
      <c r="E49" s="22">
        <f>+SUM('PLAN INDICATIVO PDD 2020-2023'!AA162:AA170)</f>
        <v>0</v>
      </c>
      <c r="F49" s="22">
        <f>+SUM('PLAN INDICATIVO PDD 2020-2023'!AB162:AB170)</f>
        <v>0</v>
      </c>
      <c r="G49" s="22">
        <f>+SUM('PLAN INDICATIVO PDD 2020-2023'!AC162:AC170)</f>
        <v>0</v>
      </c>
      <c r="H49" s="22">
        <f>+SUM('PLAN INDICATIVO PDD 2020-2023'!AD162:AD170)</f>
        <v>0</v>
      </c>
      <c r="I49" s="20">
        <f t="shared" si="20"/>
        <v>8000000</v>
      </c>
    </row>
    <row r="50" spans="1:9" s="37" customFormat="1" x14ac:dyDescent="0.25">
      <c r="A50" s="36" t="s">
        <v>503</v>
      </c>
      <c r="B50" s="34">
        <v>3</v>
      </c>
      <c r="C50" s="22">
        <f>+SUM('PLAN INDICATIVO PDD 2020-2023'!Y171:Y173)</f>
        <v>0</v>
      </c>
      <c r="D50" s="22">
        <f>+SUM('PLAN INDICATIVO PDD 2020-2023'!Z171:Z173)</f>
        <v>0</v>
      </c>
      <c r="E50" s="22">
        <f>+SUM('PLAN INDICATIVO PDD 2020-2023'!AA171:AA173)</f>
        <v>0</v>
      </c>
      <c r="F50" s="22">
        <f>+SUM('PLAN INDICATIVO PDD 2020-2023'!AB171:AB173)</f>
        <v>0</v>
      </c>
      <c r="G50" s="22">
        <f>+SUM('PLAN INDICATIVO PDD 2020-2023'!AC171:AC173)</f>
        <v>0</v>
      </c>
      <c r="H50" s="22">
        <f>+SUM('PLAN INDICATIVO PDD 2020-2023'!AD171:AD173)</f>
        <v>0</v>
      </c>
      <c r="I50" s="20">
        <f t="shared" si="20"/>
        <v>0</v>
      </c>
    </row>
    <row r="51" spans="1:9" s="21" customFormat="1" x14ac:dyDescent="0.25">
      <c r="A51" s="19" t="s">
        <v>508</v>
      </c>
      <c r="B51" s="18">
        <v>2</v>
      </c>
      <c r="C51" s="20">
        <f>+SUM('PLAN INDICATIVO PDD 2020-2023'!Y174:Y175)</f>
        <v>9509052</v>
      </c>
      <c r="D51" s="20">
        <f>+SUM('PLAN INDICATIVO PDD 2020-2023'!Z174:Z175)</f>
        <v>0</v>
      </c>
      <c r="E51" s="20">
        <f>+SUM('PLAN INDICATIVO PDD 2020-2023'!AA174:AA175)</f>
        <v>0</v>
      </c>
      <c r="F51" s="20">
        <f>+SUM('PLAN INDICATIVO PDD 2020-2023'!AB174:AB175)</f>
        <v>0</v>
      </c>
      <c r="G51" s="20">
        <f>+SUM('PLAN INDICATIVO PDD 2020-2023'!AC174:AC175)</f>
        <v>0</v>
      </c>
      <c r="H51" s="20">
        <f>+SUM('PLAN INDICATIVO PDD 2020-2023'!AD174:AD175)</f>
        <v>0</v>
      </c>
      <c r="I51" s="20">
        <f>SUM(C51:H51)</f>
        <v>9509052</v>
      </c>
    </row>
    <row r="52" spans="1:9" x14ac:dyDescent="0.25">
      <c r="A52" s="7" t="s">
        <v>512</v>
      </c>
      <c r="B52" s="11">
        <f>+B53</f>
        <v>11</v>
      </c>
      <c r="C52" s="13">
        <f t="shared" ref="B52:I53" si="21">+C53</f>
        <v>27006416</v>
      </c>
      <c r="D52" s="13">
        <f t="shared" si="21"/>
        <v>0</v>
      </c>
      <c r="E52" s="13">
        <f t="shared" si="21"/>
        <v>136493642</v>
      </c>
      <c r="F52" s="13">
        <f t="shared" si="21"/>
        <v>0</v>
      </c>
      <c r="G52" s="13">
        <f t="shared" si="21"/>
        <v>0</v>
      </c>
      <c r="H52" s="13">
        <f t="shared" si="21"/>
        <v>0</v>
      </c>
      <c r="I52" s="13">
        <f t="shared" si="21"/>
        <v>163500058</v>
      </c>
    </row>
    <row r="53" spans="1:9" x14ac:dyDescent="0.25">
      <c r="A53" s="2" t="s">
        <v>510</v>
      </c>
      <c r="B53" s="3">
        <f t="shared" si="21"/>
        <v>11</v>
      </c>
      <c r="C53" s="14">
        <f>+C54</f>
        <v>27006416</v>
      </c>
      <c r="D53" s="14">
        <f t="shared" si="21"/>
        <v>0</v>
      </c>
      <c r="E53" s="14">
        <f t="shared" si="21"/>
        <v>136493642</v>
      </c>
      <c r="F53" s="14">
        <f t="shared" si="21"/>
        <v>0</v>
      </c>
      <c r="G53" s="14">
        <f t="shared" si="21"/>
        <v>0</v>
      </c>
      <c r="H53" s="14">
        <f t="shared" si="21"/>
        <v>0</v>
      </c>
      <c r="I53" s="14">
        <f t="shared" si="21"/>
        <v>163500058</v>
      </c>
    </row>
    <row r="54" spans="1:9" s="37" customFormat="1" x14ac:dyDescent="0.25">
      <c r="A54" s="36" t="s">
        <v>845</v>
      </c>
      <c r="B54" s="34">
        <v>11</v>
      </c>
      <c r="C54" s="22">
        <f>+SUM('PLAN INDICATIVO PDD 2020-2023'!Y176:Y186)</f>
        <v>27006416</v>
      </c>
      <c r="D54" s="22">
        <f>+SUM('PLAN INDICATIVO PDD 2020-2023'!Z176:Z186)</f>
        <v>0</v>
      </c>
      <c r="E54" s="22">
        <f>+SUM('PLAN INDICATIVO PDD 2020-2023'!AA176:AA186)</f>
        <v>136493642</v>
      </c>
      <c r="F54" s="22">
        <f>+SUM('PLAN INDICATIVO PDD 2020-2023'!AB176:AB186)</f>
        <v>0</v>
      </c>
      <c r="G54" s="22">
        <f>+SUM('PLAN INDICATIVO PDD 2020-2023'!AC176:AC186)</f>
        <v>0</v>
      </c>
      <c r="H54" s="22">
        <f>+SUM('PLAN INDICATIVO PDD 2020-2023'!AD176:AD186)</f>
        <v>0</v>
      </c>
      <c r="I54" s="20">
        <f>SUM(C54:H54)</f>
        <v>163500058</v>
      </c>
    </row>
    <row r="55" spans="1:9" x14ac:dyDescent="0.25">
      <c r="A55" s="7" t="s">
        <v>513</v>
      </c>
      <c r="B55" s="11">
        <f>+B58+B62+B56</f>
        <v>32</v>
      </c>
      <c r="C55" s="13">
        <f>+C58+C62+C56</f>
        <v>688158479.43999994</v>
      </c>
      <c r="D55" s="13">
        <f t="shared" ref="D55:I55" si="22">+D58+D62+D56</f>
        <v>0</v>
      </c>
      <c r="E55" s="13">
        <f t="shared" si="22"/>
        <v>357248117</v>
      </c>
      <c r="F55" s="13">
        <f t="shared" si="22"/>
        <v>2500000000</v>
      </c>
      <c r="G55" s="13">
        <f t="shared" si="22"/>
        <v>14835601.809999999</v>
      </c>
      <c r="H55" s="13">
        <f t="shared" si="22"/>
        <v>0</v>
      </c>
      <c r="I55" s="13">
        <f t="shared" si="22"/>
        <v>3560242198.2500005</v>
      </c>
    </row>
    <row r="56" spans="1:9" x14ac:dyDescent="0.25">
      <c r="A56" s="2" t="s">
        <v>519</v>
      </c>
      <c r="B56" s="3">
        <f>+B57</f>
        <v>6</v>
      </c>
      <c r="C56" s="14">
        <f>+C57</f>
        <v>20000000</v>
      </c>
      <c r="D56" s="14">
        <f t="shared" ref="D56:I56" si="23">+D57</f>
        <v>0</v>
      </c>
      <c r="E56" s="14">
        <f t="shared" si="23"/>
        <v>357248117</v>
      </c>
      <c r="F56" s="14">
        <f t="shared" si="23"/>
        <v>300000000</v>
      </c>
      <c r="G56" s="14">
        <f t="shared" si="23"/>
        <v>7544480.3599999994</v>
      </c>
      <c r="H56" s="14">
        <f t="shared" si="23"/>
        <v>0</v>
      </c>
      <c r="I56" s="14">
        <f t="shared" si="23"/>
        <v>684792597.36000001</v>
      </c>
    </row>
    <row r="57" spans="1:9" s="21" customFormat="1" x14ac:dyDescent="0.25">
      <c r="A57" s="19" t="s">
        <v>520</v>
      </c>
      <c r="B57" s="18">
        <v>6</v>
      </c>
      <c r="C57" s="20">
        <f>+SUM('PLAN INDICATIVO PDD 2020-2023'!Y187:Y192)</f>
        <v>20000000</v>
      </c>
      <c r="D57" s="20">
        <f>+SUM('PLAN INDICATIVO PDD 2020-2023'!Z187:Z192)</f>
        <v>0</v>
      </c>
      <c r="E57" s="20">
        <f>+SUM('PLAN INDICATIVO PDD 2020-2023'!AA187:AA192)</f>
        <v>357248117</v>
      </c>
      <c r="F57" s="20">
        <f>+SUM('PLAN INDICATIVO PDD 2020-2023'!AB187:AB192)</f>
        <v>300000000</v>
      </c>
      <c r="G57" s="20">
        <f>+SUM('PLAN INDICATIVO PDD 2020-2023'!AC187:AC192)</f>
        <v>7544480.3599999994</v>
      </c>
      <c r="H57" s="20">
        <f>+SUM('PLAN INDICATIVO PDD 2020-2023'!AD187:AD192)</f>
        <v>0</v>
      </c>
      <c r="I57" s="20">
        <f>SUM(C57:H57)</f>
        <v>684792597.36000001</v>
      </c>
    </row>
    <row r="58" spans="1:9" x14ac:dyDescent="0.25">
      <c r="A58" s="2" t="s">
        <v>514</v>
      </c>
      <c r="B58" s="3">
        <f>SUM(B59:B61)</f>
        <v>24</v>
      </c>
      <c r="C58" s="14">
        <f>SUM(C59:C61)</f>
        <v>582158479.43999994</v>
      </c>
      <c r="D58" s="14">
        <f t="shared" ref="D58:I58" si="24">SUM(D59:D61)</f>
        <v>0</v>
      </c>
      <c r="E58" s="14">
        <f t="shared" si="24"/>
        <v>0</v>
      </c>
      <c r="F58" s="14">
        <f t="shared" si="24"/>
        <v>2000000000</v>
      </c>
      <c r="G58" s="14">
        <f t="shared" si="24"/>
        <v>7291121.4500000002</v>
      </c>
      <c r="H58" s="14">
        <f t="shared" si="24"/>
        <v>0</v>
      </c>
      <c r="I58" s="14">
        <f t="shared" si="24"/>
        <v>2589449600.8900003</v>
      </c>
    </row>
    <row r="59" spans="1:9" s="37" customFormat="1" x14ac:dyDescent="0.25">
      <c r="A59" s="36" t="s">
        <v>846</v>
      </c>
      <c r="B59" s="34">
        <v>8</v>
      </c>
      <c r="C59" s="22">
        <f>+SUM('PLAN INDICATIVO PDD 2020-2023'!Y193:Y200)</f>
        <v>201824146.27000001</v>
      </c>
      <c r="D59" s="22">
        <f>+SUM('PLAN INDICATIVO PDD 2020-2023'!Z193:Z200)</f>
        <v>0</v>
      </c>
      <c r="E59" s="22">
        <f>+SUM('PLAN INDICATIVO PDD 2020-2023'!AA193:AA200)</f>
        <v>0</v>
      </c>
      <c r="F59" s="22">
        <f>+SUM('PLAN INDICATIVO PDD 2020-2023'!AB193:AB200)</f>
        <v>800000000</v>
      </c>
      <c r="G59" s="22">
        <f>+SUM('PLAN INDICATIVO PDD 2020-2023'!AC193:AC200)</f>
        <v>7291121.4500000002</v>
      </c>
      <c r="H59" s="22">
        <f>+SUM('PLAN INDICATIVO PDD 2020-2023'!AD193:AD200)</f>
        <v>0</v>
      </c>
      <c r="I59" s="20">
        <f>SUM(C59:H59)</f>
        <v>1009115267.72</v>
      </c>
    </row>
    <row r="60" spans="1:9" s="37" customFormat="1" x14ac:dyDescent="0.25">
      <c r="A60" s="36" t="s">
        <v>515</v>
      </c>
      <c r="B60" s="34">
        <v>9</v>
      </c>
      <c r="C60" s="22">
        <f>+SUM('PLAN INDICATIVO PDD 2020-2023'!Y201:Y209)</f>
        <v>267501732</v>
      </c>
      <c r="D60" s="22">
        <f>+SUM('PLAN INDICATIVO PDD 2020-2023'!Z201:Z209)</f>
        <v>0</v>
      </c>
      <c r="E60" s="22">
        <f>+SUM('PLAN INDICATIVO PDD 2020-2023'!AA201:AA209)</f>
        <v>0</v>
      </c>
      <c r="F60" s="22">
        <f>+SUM('PLAN INDICATIVO PDD 2020-2023'!AB201:AB209)</f>
        <v>1000000000</v>
      </c>
      <c r="G60" s="22">
        <f>+SUM('PLAN INDICATIVO PDD 2020-2023'!AC201:AC209)</f>
        <v>0</v>
      </c>
      <c r="H60" s="22">
        <f>+SUM('PLAN INDICATIVO PDD 2020-2023'!AD201:AD209)</f>
        <v>0</v>
      </c>
      <c r="I60" s="20">
        <f>SUM(C60:H60)</f>
        <v>1267501732</v>
      </c>
    </row>
    <row r="61" spans="1:9" s="21" customFormat="1" x14ac:dyDescent="0.25">
      <c r="A61" s="19" t="s">
        <v>516</v>
      </c>
      <c r="B61" s="18">
        <v>7</v>
      </c>
      <c r="C61" s="20">
        <f>+SUM('PLAN INDICATIVO PDD 2020-2023'!Y210:Y216)</f>
        <v>112832601.17</v>
      </c>
      <c r="D61" s="20">
        <f>+SUM('PLAN INDICATIVO PDD 2020-2023'!Z210:Z216)</f>
        <v>0</v>
      </c>
      <c r="E61" s="20">
        <f>+SUM('PLAN INDICATIVO PDD 2020-2023'!AA210:AA216)</f>
        <v>0</v>
      </c>
      <c r="F61" s="20">
        <f>+SUM('PLAN INDICATIVO PDD 2020-2023'!AB210:AB216)</f>
        <v>200000000</v>
      </c>
      <c r="G61" s="20">
        <f>+SUM('PLAN INDICATIVO PDD 2020-2023'!AC210:AC216)</f>
        <v>0</v>
      </c>
      <c r="H61" s="20">
        <f>+SUM('PLAN INDICATIVO PDD 2020-2023'!AD210:AD216)</f>
        <v>0</v>
      </c>
      <c r="I61" s="20">
        <f>SUM(C61:H61)</f>
        <v>312832601.17000002</v>
      </c>
    </row>
    <row r="62" spans="1:9" x14ac:dyDescent="0.25">
      <c r="A62" s="2" t="s">
        <v>518</v>
      </c>
      <c r="B62" s="3">
        <f>+B63</f>
        <v>2</v>
      </c>
      <c r="C62" s="14">
        <f>+C63</f>
        <v>86000000</v>
      </c>
      <c r="D62" s="14">
        <f t="shared" ref="D62:I62" si="25">+D63</f>
        <v>0</v>
      </c>
      <c r="E62" s="14">
        <f t="shared" si="25"/>
        <v>0</v>
      </c>
      <c r="F62" s="14">
        <f t="shared" si="25"/>
        <v>200000000</v>
      </c>
      <c r="G62" s="14">
        <f t="shared" si="25"/>
        <v>0</v>
      </c>
      <c r="H62" s="14">
        <f t="shared" si="25"/>
        <v>0</v>
      </c>
      <c r="I62" s="14">
        <f t="shared" si="25"/>
        <v>286000000</v>
      </c>
    </row>
    <row r="63" spans="1:9" s="21" customFormat="1" x14ac:dyDescent="0.25">
      <c r="A63" s="19" t="s">
        <v>517</v>
      </c>
      <c r="B63" s="18">
        <v>2</v>
      </c>
      <c r="C63" s="20">
        <f>+SUM('PLAN INDICATIVO PDD 2020-2023'!Y217:Y217)</f>
        <v>86000000</v>
      </c>
      <c r="D63" s="20">
        <f>+SUM('PLAN INDICATIVO PDD 2020-2023'!Z217:Z217)</f>
        <v>0</v>
      </c>
      <c r="E63" s="20">
        <f>+SUM('PLAN INDICATIVO PDD 2020-2023'!AA217:AA217)</f>
        <v>0</v>
      </c>
      <c r="F63" s="20">
        <f>+SUM('PLAN INDICATIVO PDD 2020-2023'!AB217:AB217)</f>
        <v>200000000</v>
      </c>
      <c r="G63" s="20">
        <f>+SUM('PLAN INDICATIVO PDD 2020-2023'!AC217:AC217)</f>
        <v>0</v>
      </c>
      <c r="H63" s="20">
        <f>+SUM('PLAN INDICATIVO PDD 2020-2023'!AD217:AD217)</f>
        <v>0</v>
      </c>
      <c r="I63" s="20">
        <f>SUM(C63:H63)</f>
        <v>286000000</v>
      </c>
    </row>
    <row r="64" spans="1:9" x14ac:dyDescent="0.25">
      <c r="A64" s="8" t="s">
        <v>521</v>
      </c>
      <c r="B64" s="10">
        <f>+B65</f>
        <v>23</v>
      </c>
      <c r="C64" s="12">
        <f>+C65</f>
        <v>135693244.23000002</v>
      </c>
      <c r="D64" s="12">
        <f t="shared" ref="D64:I64" si="26">+D65</f>
        <v>582000000</v>
      </c>
      <c r="E64" s="12">
        <f t="shared" si="26"/>
        <v>771107631</v>
      </c>
      <c r="F64" s="12">
        <f t="shared" si="26"/>
        <v>400000000</v>
      </c>
      <c r="G64" s="12">
        <f t="shared" si="26"/>
        <v>0</v>
      </c>
      <c r="H64" s="12">
        <f t="shared" si="26"/>
        <v>0</v>
      </c>
      <c r="I64" s="12">
        <f t="shared" si="26"/>
        <v>1888800875.23</v>
      </c>
    </row>
    <row r="65" spans="1:9" x14ac:dyDescent="0.25">
      <c r="A65" s="7" t="s">
        <v>522</v>
      </c>
      <c r="B65" s="11">
        <f>+B74+B78+B66+B69+B72+B76</f>
        <v>23</v>
      </c>
      <c r="C65" s="13">
        <f>+C74+C78+C66+C69+C72+C76</f>
        <v>135693244.23000002</v>
      </c>
      <c r="D65" s="13">
        <f t="shared" ref="D65:I65" si="27">+D74+D78+D66+D69+D72+D76</f>
        <v>582000000</v>
      </c>
      <c r="E65" s="13">
        <f t="shared" si="27"/>
        <v>771107631</v>
      </c>
      <c r="F65" s="13">
        <f t="shared" si="27"/>
        <v>400000000</v>
      </c>
      <c r="G65" s="13">
        <f t="shared" si="27"/>
        <v>0</v>
      </c>
      <c r="H65" s="13">
        <f t="shared" si="27"/>
        <v>0</v>
      </c>
      <c r="I65" s="13">
        <f t="shared" si="27"/>
        <v>1888800875.23</v>
      </c>
    </row>
    <row r="66" spans="1:9" x14ac:dyDescent="0.25">
      <c r="A66" s="2" t="s">
        <v>526</v>
      </c>
      <c r="B66" s="3">
        <f>SUM(B67:B68)</f>
        <v>4</v>
      </c>
      <c r="C66" s="31">
        <f>SUM(C67:C68)</f>
        <v>0</v>
      </c>
      <c r="D66" s="31">
        <f t="shared" ref="D66:I66" si="28">SUM(D67:D68)</f>
        <v>60000000</v>
      </c>
      <c r="E66" s="31">
        <f t="shared" si="28"/>
        <v>73889491</v>
      </c>
      <c r="F66" s="31">
        <f t="shared" si="28"/>
        <v>0</v>
      </c>
      <c r="G66" s="31">
        <f t="shared" si="28"/>
        <v>0</v>
      </c>
      <c r="H66" s="31">
        <f t="shared" si="28"/>
        <v>0</v>
      </c>
      <c r="I66" s="31">
        <f t="shared" si="28"/>
        <v>133889491</v>
      </c>
    </row>
    <row r="67" spans="1:9" s="37" customFormat="1" x14ac:dyDescent="0.25">
      <c r="A67" s="36" t="s">
        <v>848</v>
      </c>
      <c r="B67" s="34">
        <v>3</v>
      </c>
      <c r="C67" s="22">
        <f>+SUM('PLAN INDICATIVO PDD 2020-2023'!Y218:Y220)</f>
        <v>0</v>
      </c>
      <c r="D67" s="22">
        <f>+SUM('PLAN INDICATIVO PDD 2020-2023'!Z218:Z220)</f>
        <v>60000000</v>
      </c>
      <c r="E67" s="22">
        <f>+SUM('PLAN INDICATIVO PDD 2020-2023'!AA218:AA220)</f>
        <v>73889491</v>
      </c>
      <c r="F67" s="22">
        <f>+SUM('PLAN INDICATIVO PDD 2020-2023'!AB218:AB220)</f>
        <v>0</v>
      </c>
      <c r="G67" s="22">
        <f>+SUM('PLAN INDICATIVO PDD 2020-2023'!AC218:AC220)</f>
        <v>0</v>
      </c>
      <c r="H67" s="22">
        <f>+SUM('PLAN INDICATIVO PDD 2020-2023'!AD218:AD220)</f>
        <v>0</v>
      </c>
      <c r="I67" s="20">
        <f>SUM(C67:H67)</f>
        <v>133889491</v>
      </c>
    </row>
    <row r="68" spans="1:9" s="21" customFormat="1" x14ac:dyDescent="0.25">
      <c r="A68" s="19" t="s">
        <v>849</v>
      </c>
      <c r="B68" s="18">
        <v>1</v>
      </c>
      <c r="C68" s="20">
        <f>+SUM('PLAN INDICATIVO PDD 2020-2023'!Y221)</f>
        <v>0</v>
      </c>
      <c r="D68" s="20">
        <f>+SUM('PLAN INDICATIVO PDD 2020-2023'!Z221)</f>
        <v>0</v>
      </c>
      <c r="E68" s="20">
        <f>+SUM('PLAN INDICATIVO PDD 2020-2023'!AA221)</f>
        <v>0</v>
      </c>
      <c r="F68" s="20">
        <f>+SUM('PLAN INDICATIVO PDD 2020-2023'!AB221)</f>
        <v>0</v>
      </c>
      <c r="G68" s="20">
        <f>+SUM('PLAN INDICATIVO PDD 2020-2023'!AC221)</f>
        <v>0</v>
      </c>
      <c r="H68" s="20">
        <f>+SUM('PLAN INDICATIVO PDD 2020-2023'!AD221)</f>
        <v>0</v>
      </c>
      <c r="I68" s="20">
        <f>SUM(C68:H68)</f>
        <v>0</v>
      </c>
    </row>
    <row r="69" spans="1:9" x14ac:dyDescent="0.25">
      <c r="A69" s="2" t="s">
        <v>527</v>
      </c>
      <c r="B69" s="3">
        <f>SUM(B70:B71)</f>
        <v>9</v>
      </c>
      <c r="C69" s="31">
        <f>SUM(C70:C71)</f>
        <v>72699268.230000004</v>
      </c>
      <c r="D69" s="31">
        <f t="shared" ref="D69:I69" si="29">SUM(D70:D71)</f>
        <v>0</v>
      </c>
      <c r="E69" s="31">
        <f t="shared" si="29"/>
        <v>697218140</v>
      </c>
      <c r="F69" s="31">
        <f t="shared" si="29"/>
        <v>0</v>
      </c>
      <c r="G69" s="31">
        <f t="shared" si="29"/>
        <v>0</v>
      </c>
      <c r="H69" s="31">
        <f t="shared" si="29"/>
        <v>0</v>
      </c>
      <c r="I69" s="31">
        <f t="shared" si="29"/>
        <v>769917408.23000002</v>
      </c>
    </row>
    <row r="70" spans="1:9" s="21" customFormat="1" x14ac:dyDescent="0.25">
      <c r="A70" s="19" t="s">
        <v>850</v>
      </c>
      <c r="B70" s="18">
        <v>4</v>
      </c>
      <c r="C70" s="20">
        <f>+SUM('PLAN INDICATIVO PDD 2020-2023'!Y222:Y225)</f>
        <v>72699268.230000004</v>
      </c>
      <c r="D70" s="20">
        <f>+SUM('PLAN INDICATIVO PDD 2020-2023'!Z222:Z225)</f>
        <v>0</v>
      </c>
      <c r="E70" s="20">
        <f>+SUM('PLAN INDICATIVO PDD 2020-2023'!AA222:AA225)</f>
        <v>697218140</v>
      </c>
      <c r="F70" s="20">
        <f>+SUM('PLAN INDICATIVO PDD 2020-2023'!AB222:AB225)</f>
        <v>0</v>
      </c>
      <c r="G70" s="20">
        <f>+SUM('PLAN INDICATIVO PDD 2020-2023'!AC222:AC225)</f>
        <v>0</v>
      </c>
      <c r="H70" s="20">
        <f>+SUM('PLAN INDICATIVO PDD 2020-2023'!AD222:AD225)</f>
        <v>0</v>
      </c>
      <c r="I70" s="20">
        <f>SUM(C70:H70)</f>
        <v>769917408.23000002</v>
      </c>
    </row>
    <row r="71" spans="1:9" s="21" customFormat="1" x14ac:dyDescent="0.25">
      <c r="A71" s="19" t="s">
        <v>528</v>
      </c>
      <c r="B71" s="18">
        <v>5</v>
      </c>
      <c r="C71" s="20">
        <f>+SUM('PLAN INDICATIVO PDD 2020-2023'!Y226:Y230)</f>
        <v>0</v>
      </c>
      <c r="D71" s="20">
        <f>+SUM('PLAN INDICATIVO PDD 2020-2023'!Z226:Z230)</f>
        <v>0</v>
      </c>
      <c r="E71" s="20">
        <f>+SUM('PLAN INDICATIVO PDD 2020-2023'!AA226:AA230)</f>
        <v>0</v>
      </c>
      <c r="F71" s="20">
        <f>+SUM('PLAN INDICATIVO PDD 2020-2023'!AB226:AB230)</f>
        <v>0</v>
      </c>
      <c r="G71" s="20">
        <f>+SUM('PLAN INDICATIVO PDD 2020-2023'!AC226:AC230)</f>
        <v>0</v>
      </c>
      <c r="H71" s="20">
        <f>+SUM('PLAN INDICATIVO PDD 2020-2023'!AD226:AD230)</f>
        <v>0</v>
      </c>
      <c r="I71" s="20">
        <f>SUM(C71:H71)</f>
        <v>0</v>
      </c>
    </row>
    <row r="72" spans="1:9" x14ac:dyDescent="0.25">
      <c r="A72" s="2" t="s">
        <v>529</v>
      </c>
      <c r="B72" s="3">
        <f t="shared" ref="B72:I72" si="30">+B73</f>
        <v>7</v>
      </c>
      <c r="C72" s="14">
        <f>+C73</f>
        <v>17000000</v>
      </c>
      <c r="D72" s="14">
        <f t="shared" si="30"/>
        <v>0</v>
      </c>
      <c r="E72" s="14">
        <f t="shared" si="30"/>
        <v>0</v>
      </c>
      <c r="F72" s="14">
        <f t="shared" si="30"/>
        <v>0</v>
      </c>
      <c r="G72" s="14">
        <f t="shared" si="30"/>
        <v>0</v>
      </c>
      <c r="H72" s="14">
        <f t="shared" si="30"/>
        <v>0</v>
      </c>
      <c r="I72" s="14">
        <f t="shared" si="30"/>
        <v>17000000</v>
      </c>
    </row>
    <row r="73" spans="1:9" s="21" customFormat="1" x14ac:dyDescent="0.25">
      <c r="A73" s="19" t="s">
        <v>530</v>
      </c>
      <c r="B73" s="18">
        <v>7</v>
      </c>
      <c r="C73" s="20">
        <f>+SUM('PLAN INDICATIVO PDD 2020-2023'!Y231:Y237)</f>
        <v>17000000</v>
      </c>
      <c r="D73" s="20">
        <f>+SUM('PLAN INDICATIVO PDD 2020-2023'!Z231:Z237)</f>
        <v>0</v>
      </c>
      <c r="E73" s="20">
        <f>+SUM('PLAN INDICATIVO PDD 2020-2023'!AA231:AA237)</f>
        <v>0</v>
      </c>
      <c r="F73" s="20">
        <f>+SUM('PLAN INDICATIVO PDD 2020-2023'!AB231:AB237)</f>
        <v>0</v>
      </c>
      <c r="G73" s="20">
        <f>+SUM('PLAN INDICATIVO PDD 2020-2023'!AC231:AC237)</f>
        <v>0</v>
      </c>
      <c r="H73" s="20">
        <f>+SUM('PLAN INDICATIVO PDD 2020-2023'!AD231:AD237)</f>
        <v>0</v>
      </c>
      <c r="I73" s="20">
        <f>SUM(C73:H73)</f>
        <v>17000000</v>
      </c>
    </row>
    <row r="74" spans="1:9" x14ac:dyDescent="0.25">
      <c r="A74" s="2" t="s">
        <v>524</v>
      </c>
      <c r="B74" s="3">
        <f t="shared" ref="B74:I74" si="31">+B75</f>
        <v>1</v>
      </c>
      <c r="C74" s="14">
        <f>+C75</f>
        <v>45993976</v>
      </c>
      <c r="D74" s="14">
        <f t="shared" si="31"/>
        <v>22000000</v>
      </c>
      <c r="E74" s="14">
        <f t="shared" si="31"/>
        <v>0</v>
      </c>
      <c r="F74" s="14">
        <f t="shared" si="31"/>
        <v>0</v>
      </c>
      <c r="G74" s="14">
        <f t="shared" si="31"/>
        <v>0</v>
      </c>
      <c r="H74" s="14">
        <f t="shared" si="31"/>
        <v>0</v>
      </c>
      <c r="I74" s="14">
        <f t="shared" si="31"/>
        <v>67993976</v>
      </c>
    </row>
    <row r="75" spans="1:9" s="37" customFormat="1" x14ac:dyDescent="0.25">
      <c r="A75" s="36" t="s">
        <v>523</v>
      </c>
      <c r="B75" s="34">
        <v>1</v>
      </c>
      <c r="C75" s="22">
        <f>+SUM('PLAN INDICATIVO PDD 2020-2023'!Y238)</f>
        <v>45993976</v>
      </c>
      <c r="D75" s="22">
        <f>+SUM('PLAN INDICATIVO PDD 2020-2023'!Z238)</f>
        <v>22000000</v>
      </c>
      <c r="E75" s="22">
        <f>+SUM('PLAN INDICATIVO PDD 2020-2023'!AA238)</f>
        <v>0</v>
      </c>
      <c r="F75" s="22">
        <f>+SUM('PLAN INDICATIVO PDD 2020-2023'!AB238)</f>
        <v>0</v>
      </c>
      <c r="G75" s="22">
        <f>+SUM('PLAN INDICATIVO PDD 2020-2023'!AC238)</f>
        <v>0</v>
      </c>
      <c r="H75" s="22">
        <f>+SUM('PLAN INDICATIVO PDD 2020-2023'!AD238)</f>
        <v>0</v>
      </c>
      <c r="I75" s="20">
        <f>SUM(C75:H75)</f>
        <v>67993976</v>
      </c>
    </row>
    <row r="76" spans="1:9" s="39" customFormat="1" x14ac:dyDescent="0.25">
      <c r="A76" s="38" t="s">
        <v>857</v>
      </c>
      <c r="B76" s="35">
        <f t="shared" ref="B76:I76" si="32">+B77</f>
        <v>1</v>
      </c>
      <c r="C76" s="17">
        <f>+C77</f>
        <v>0</v>
      </c>
      <c r="D76" s="17">
        <f t="shared" si="32"/>
        <v>0</v>
      </c>
      <c r="E76" s="17">
        <f t="shared" si="32"/>
        <v>0</v>
      </c>
      <c r="F76" s="17">
        <f t="shared" si="32"/>
        <v>400000000</v>
      </c>
      <c r="G76" s="17">
        <f t="shared" si="32"/>
        <v>0</v>
      </c>
      <c r="H76" s="17">
        <f t="shared" si="32"/>
        <v>0</v>
      </c>
      <c r="I76" s="17">
        <f t="shared" si="32"/>
        <v>400000000</v>
      </c>
    </row>
    <row r="77" spans="1:9" s="37" customFormat="1" x14ac:dyDescent="0.25">
      <c r="A77" s="36" t="s">
        <v>531</v>
      </c>
      <c r="B77" s="34">
        <v>1</v>
      </c>
      <c r="C77" s="22">
        <f>+SUM('PLAN INDICATIVO PDD 2020-2023'!Y239)</f>
        <v>0</v>
      </c>
      <c r="D77" s="22">
        <f>+SUM('PLAN INDICATIVO PDD 2020-2023'!Z239)</f>
        <v>0</v>
      </c>
      <c r="E77" s="22">
        <f>+SUM('PLAN INDICATIVO PDD 2020-2023'!AA239)</f>
        <v>0</v>
      </c>
      <c r="F77" s="22">
        <f>+SUM('PLAN INDICATIVO PDD 2020-2023'!AB239)</f>
        <v>400000000</v>
      </c>
      <c r="G77" s="22">
        <f>+SUM('PLAN INDICATIVO PDD 2020-2023'!AC239)</f>
        <v>0</v>
      </c>
      <c r="H77" s="22">
        <f>+SUM('PLAN INDICATIVO PDD 2020-2023'!AD239)</f>
        <v>0</v>
      </c>
      <c r="I77" s="20">
        <f>SUM(C77:H77)</f>
        <v>400000000</v>
      </c>
    </row>
    <row r="78" spans="1:9" s="39" customFormat="1" x14ac:dyDescent="0.25">
      <c r="A78" s="38" t="s">
        <v>851</v>
      </c>
      <c r="B78" s="35">
        <f t="shared" ref="B78:I78" si="33">+B79</f>
        <v>1</v>
      </c>
      <c r="C78" s="17">
        <f>+C79</f>
        <v>0</v>
      </c>
      <c r="D78" s="17">
        <f t="shared" si="33"/>
        <v>500000000</v>
      </c>
      <c r="E78" s="17">
        <f t="shared" si="33"/>
        <v>0</v>
      </c>
      <c r="F78" s="17">
        <f t="shared" si="33"/>
        <v>0</v>
      </c>
      <c r="G78" s="17">
        <f t="shared" si="33"/>
        <v>0</v>
      </c>
      <c r="H78" s="17">
        <f t="shared" si="33"/>
        <v>0</v>
      </c>
      <c r="I78" s="17">
        <f t="shared" si="33"/>
        <v>500000000</v>
      </c>
    </row>
    <row r="79" spans="1:9" s="37" customFormat="1" x14ac:dyDescent="0.25">
      <c r="A79" s="36" t="s">
        <v>525</v>
      </c>
      <c r="B79" s="34">
        <v>1</v>
      </c>
      <c r="C79" s="22">
        <f>+SUM('PLAN INDICATIVO PDD 2020-2023'!Y240)</f>
        <v>0</v>
      </c>
      <c r="D79" s="22">
        <f>+SUM('PLAN INDICATIVO PDD 2020-2023'!Z240)</f>
        <v>500000000</v>
      </c>
      <c r="E79" s="22">
        <f>+SUM('PLAN INDICATIVO PDD 2020-2023'!AA240)</f>
        <v>0</v>
      </c>
      <c r="F79" s="22">
        <f>+SUM('PLAN INDICATIVO PDD 2020-2023'!AB240)</f>
        <v>0</v>
      </c>
      <c r="G79" s="22">
        <f>+SUM('PLAN INDICATIVO PDD 2020-2023'!AC240)</f>
        <v>0</v>
      </c>
      <c r="H79" s="22">
        <f>+SUM('PLAN INDICATIVO PDD 2020-2023'!AD240)</f>
        <v>0</v>
      </c>
      <c r="I79" s="20">
        <f>SUM(C79:H79)</f>
        <v>500000000</v>
      </c>
    </row>
    <row r="80" spans="1:9" x14ac:dyDescent="0.25">
      <c r="A80" s="8" t="s">
        <v>56</v>
      </c>
      <c r="B80" s="10">
        <f>+B81+B90+B105+B99+B102</f>
        <v>49</v>
      </c>
      <c r="C80" s="32">
        <f>+C81+C90+C105+C99+C102</f>
        <v>100000000</v>
      </c>
      <c r="D80" s="32">
        <f t="shared" ref="D80:I80" si="34">+D81+D90+D105+D99+D102</f>
        <v>164547288</v>
      </c>
      <c r="E80" s="32">
        <f t="shared" si="34"/>
        <v>37378836</v>
      </c>
      <c r="F80" s="32">
        <f t="shared" si="34"/>
        <v>1082000000</v>
      </c>
      <c r="G80" s="32">
        <f t="shared" si="34"/>
        <v>73559321.989999995</v>
      </c>
      <c r="H80" s="32">
        <f t="shared" si="34"/>
        <v>600000000</v>
      </c>
      <c r="I80" s="32">
        <f t="shared" si="34"/>
        <v>2057485445.99</v>
      </c>
    </row>
    <row r="81" spans="1:9" x14ac:dyDescent="0.25">
      <c r="A81" s="7" t="s">
        <v>51</v>
      </c>
      <c r="B81" s="11">
        <f>+B82+B84+B86+B88</f>
        <v>20</v>
      </c>
      <c r="C81" s="29">
        <f>+C82+C84+C86+C88</f>
        <v>0</v>
      </c>
      <c r="D81" s="29">
        <f t="shared" ref="D81:I81" si="35">+D82+D84+D86+D88</f>
        <v>88547288</v>
      </c>
      <c r="E81" s="29">
        <f t="shared" si="35"/>
        <v>0</v>
      </c>
      <c r="F81" s="29">
        <f t="shared" si="35"/>
        <v>250000000</v>
      </c>
      <c r="G81" s="29">
        <f t="shared" si="35"/>
        <v>73559321.989999995</v>
      </c>
      <c r="H81" s="29">
        <f t="shared" si="35"/>
        <v>400000000</v>
      </c>
      <c r="I81" s="29">
        <f t="shared" si="35"/>
        <v>812106609.99000001</v>
      </c>
    </row>
    <row r="82" spans="1:9" x14ac:dyDescent="0.25">
      <c r="A82" s="2" t="s">
        <v>852</v>
      </c>
      <c r="B82" s="11">
        <f t="shared" ref="B82:I82" si="36">+B83</f>
        <v>8</v>
      </c>
      <c r="C82" s="29">
        <f t="shared" si="36"/>
        <v>0</v>
      </c>
      <c r="D82" s="29">
        <f t="shared" si="36"/>
        <v>76547288</v>
      </c>
      <c r="E82" s="29">
        <f t="shared" si="36"/>
        <v>0</v>
      </c>
      <c r="F82" s="29">
        <f t="shared" si="36"/>
        <v>250000000</v>
      </c>
      <c r="G82" s="29">
        <f t="shared" si="36"/>
        <v>73559321.989999995</v>
      </c>
      <c r="H82" s="29">
        <f t="shared" si="36"/>
        <v>0</v>
      </c>
      <c r="I82" s="29">
        <f t="shared" si="36"/>
        <v>400106609.99000001</v>
      </c>
    </row>
    <row r="83" spans="1:9" s="21" customFormat="1" x14ac:dyDescent="0.25">
      <c r="A83" s="19" t="s">
        <v>853</v>
      </c>
      <c r="B83" s="27">
        <v>8</v>
      </c>
      <c r="C83" s="28">
        <f>+SUM('PLAN INDICATIVO PDD 2020-2023'!Y241:Y248)</f>
        <v>0</v>
      </c>
      <c r="D83" s="28">
        <f>+SUM('PLAN INDICATIVO PDD 2020-2023'!Z241:Z248)</f>
        <v>76547288</v>
      </c>
      <c r="E83" s="28">
        <f>+SUM('PLAN INDICATIVO PDD 2020-2023'!AA241:AA248)</f>
        <v>0</v>
      </c>
      <c r="F83" s="28">
        <f>+SUM('PLAN INDICATIVO PDD 2020-2023'!AB241:AB248)</f>
        <v>250000000</v>
      </c>
      <c r="G83" s="28">
        <f>+SUM('PLAN INDICATIVO PDD 2020-2023'!AC241:AC248)</f>
        <v>73559321.989999995</v>
      </c>
      <c r="H83" s="28">
        <f>+SUM('PLAN INDICATIVO PDD 2020-2023'!AD241:AD248)</f>
        <v>0</v>
      </c>
      <c r="I83" s="20">
        <f>SUM(C83:H83)</f>
        <v>400106609.99000001</v>
      </c>
    </row>
    <row r="84" spans="1:9" x14ac:dyDescent="0.25">
      <c r="A84" s="2" t="s">
        <v>532</v>
      </c>
      <c r="B84" s="3">
        <f t="shared" ref="B84:I84" si="37">+B85</f>
        <v>3</v>
      </c>
      <c r="C84" s="14">
        <f t="shared" si="37"/>
        <v>0</v>
      </c>
      <c r="D84" s="14">
        <f t="shared" si="37"/>
        <v>12000000</v>
      </c>
      <c r="E84" s="14">
        <f t="shared" si="37"/>
        <v>0</v>
      </c>
      <c r="F84" s="14">
        <f t="shared" si="37"/>
        <v>0</v>
      </c>
      <c r="G84" s="14">
        <f t="shared" si="37"/>
        <v>0</v>
      </c>
      <c r="H84" s="14">
        <f t="shared" si="37"/>
        <v>0</v>
      </c>
      <c r="I84" s="14">
        <f t="shared" si="37"/>
        <v>12000000</v>
      </c>
    </row>
    <row r="85" spans="1:9" s="21" customFormat="1" x14ac:dyDescent="0.25">
      <c r="A85" s="19" t="s">
        <v>858</v>
      </c>
      <c r="B85" s="34">
        <v>3</v>
      </c>
      <c r="C85" s="20">
        <f>+SUM('PLAN INDICATIVO PDD 2020-2023'!Y249:Y251)</f>
        <v>0</v>
      </c>
      <c r="D85" s="20">
        <f>+SUM('PLAN INDICATIVO PDD 2020-2023'!Z249:Z251)</f>
        <v>12000000</v>
      </c>
      <c r="E85" s="20">
        <f>+SUM('PLAN INDICATIVO PDD 2020-2023'!AA249:AA251)</f>
        <v>0</v>
      </c>
      <c r="F85" s="20">
        <f>+SUM('PLAN INDICATIVO PDD 2020-2023'!AB249:AB251)</f>
        <v>0</v>
      </c>
      <c r="G85" s="20">
        <f>+SUM('PLAN INDICATIVO PDD 2020-2023'!AC249:AC251)</f>
        <v>0</v>
      </c>
      <c r="H85" s="20">
        <f>+SUM('PLAN INDICATIVO PDD 2020-2023'!AD249:AD251)</f>
        <v>0</v>
      </c>
      <c r="I85" s="20">
        <f>SUM(C85:H85)</f>
        <v>12000000</v>
      </c>
    </row>
    <row r="86" spans="1:9" x14ac:dyDescent="0.25">
      <c r="A86" s="2" t="s">
        <v>535</v>
      </c>
      <c r="B86" s="3">
        <f t="shared" ref="B86:I86" si="38">+B87</f>
        <v>3</v>
      </c>
      <c r="C86" s="14">
        <f t="shared" si="38"/>
        <v>0</v>
      </c>
      <c r="D86" s="14">
        <f t="shared" si="38"/>
        <v>0</v>
      </c>
      <c r="E86" s="14">
        <f t="shared" si="38"/>
        <v>0</v>
      </c>
      <c r="F86" s="14">
        <f t="shared" si="38"/>
        <v>0</v>
      </c>
      <c r="G86" s="14">
        <f t="shared" si="38"/>
        <v>0</v>
      </c>
      <c r="H86" s="14">
        <f t="shared" si="38"/>
        <v>0</v>
      </c>
      <c r="I86" s="14">
        <f t="shared" si="38"/>
        <v>0</v>
      </c>
    </row>
    <row r="87" spans="1:9" s="21" customFormat="1" x14ac:dyDescent="0.25">
      <c r="A87" s="19" t="s">
        <v>536</v>
      </c>
      <c r="B87" s="18">
        <v>3</v>
      </c>
      <c r="C87" s="20">
        <f>+SUM('PLAN INDICATIVO PDD 2020-2023'!Y252:Y254)</f>
        <v>0</v>
      </c>
      <c r="D87" s="20">
        <f>+SUM('PLAN INDICATIVO PDD 2020-2023'!Z252:Z254)</f>
        <v>0</v>
      </c>
      <c r="E87" s="20">
        <f>+SUM('PLAN INDICATIVO PDD 2020-2023'!AA252:AA254)</f>
        <v>0</v>
      </c>
      <c r="F87" s="20">
        <f>+SUM('PLAN INDICATIVO PDD 2020-2023'!AB252:AB254)</f>
        <v>0</v>
      </c>
      <c r="G87" s="20">
        <f>+SUM('PLAN INDICATIVO PDD 2020-2023'!AC252:AC254)</f>
        <v>0</v>
      </c>
      <c r="H87" s="20">
        <f>+SUM('PLAN INDICATIVO PDD 2020-2023'!AD252:AD254)</f>
        <v>0</v>
      </c>
      <c r="I87" s="20">
        <f>SUM(C87:H87)</f>
        <v>0</v>
      </c>
    </row>
    <row r="88" spans="1:9" x14ac:dyDescent="0.25">
      <c r="A88" s="2" t="s">
        <v>533</v>
      </c>
      <c r="B88" s="3">
        <f t="shared" ref="B88:I88" si="39">+B89</f>
        <v>6</v>
      </c>
      <c r="C88" s="14">
        <f t="shared" si="39"/>
        <v>0</v>
      </c>
      <c r="D88" s="14">
        <f t="shared" si="39"/>
        <v>0</v>
      </c>
      <c r="E88" s="14">
        <f t="shared" si="39"/>
        <v>0</v>
      </c>
      <c r="F88" s="14">
        <f t="shared" si="39"/>
        <v>0</v>
      </c>
      <c r="G88" s="14">
        <f t="shared" si="39"/>
        <v>0</v>
      </c>
      <c r="H88" s="14">
        <f t="shared" si="39"/>
        <v>400000000</v>
      </c>
      <c r="I88" s="14">
        <f t="shared" si="39"/>
        <v>400000000</v>
      </c>
    </row>
    <row r="89" spans="1:9" s="21" customFormat="1" x14ac:dyDescent="0.25">
      <c r="A89" s="19" t="s">
        <v>534</v>
      </c>
      <c r="B89" s="18">
        <v>6</v>
      </c>
      <c r="C89" s="20">
        <f>+SUM('PLAN INDICATIVO PDD 2020-2023'!Y255:Y260)</f>
        <v>0</v>
      </c>
      <c r="D89" s="20">
        <f>+SUM('PLAN INDICATIVO PDD 2020-2023'!Z255:Z260)</f>
        <v>0</v>
      </c>
      <c r="E89" s="20">
        <f>+SUM('PLAN INDICATIVO PDD 2020-2023'!AA255:AA260)</f>
        <v>0</v>
      </c>
      <c r="F89" s="20">
        <f>+SUM('PLAN INDICATIVO PDD 2020-2023'!AB255:AB260)</f>
        <v>0</v>
      </c>
      <c r="G89" s="20">
        <f>+SUM('PLAN INDICATIVO PDD 2020-2023'!AC255:AC260)</f>
        <v>0</v>
      </c>
      <c r="H89" s="20">
        <f>+SUM('PLAN INDICATIVO PDD 2020-2023'!AD255:AD260)</f>
        <v>400000000</v>
      </c>
      <c r="I89" s="20">
        <f>SUM(C89:H89)</f>
        <v>400000000</v>
      </c>
    </row>
    <row r="90" spans="1:9" x14ac:dyDescent="0.25">
      <c r="A90" s="7" t="s">
        <v>420</v>
      </c>
      <c r="B90" s="11">
        <f>+B91+B93+B95+B97</f>
        <v>5</v>
      </c>
      <c r="C90" s="29">
        <f>+C91+C93+C95+C97</f>
        <v>0</v>
      </c>
      <c r="D90" s="29">
        <f t="shared" ref="D90:I90" si="40">+D91+D93+D95+D97</f>
        <v>0</v>
      </c>
      <c r="E90" s="29">
        <f t="shared" si="40"/>
        <v>0</v>
      </c>
      <c r="F90" s="29">
        <f t="shared" si="40"/>
        <v>532000000</v>
      </c>
      <c r="G90" s="29">
        <f t="shared" si="40"/>
        <v>0</v>
      </c>
      <c r="H90" s="29">
        <f t="shared" si="40"/>
        <v>0</v>
      </c>
      <c r="I90" s="29">
        <f t="shared" si="40"/>
        <v>532000000</v>
      </c>
    </row>
    <row r="91" spans="1:9" x14ac:dyDescent="0.25">
      <c r="A91" s="2" t="s">
        <v>537</v>
      </c>
      <c r="B91" s="3">
        <f t="shared" ref="B91:I91" si="41">+B92</f>
        <v>2</v>
      </c>
      <c r="C91" s="14">
        <f t="shared" si="41"/>
        <v>0</v>
      </c>
      <c r="D91" s="14">
        <f t="shared" si="41"/>
        <v>0</v>
      </c>
      <c r="E91" s="14">
        <f t="shared" si="41"/>
        <v>0</v>
      </c>
      <c r="F91" s="14">
        <f t="shared" si="41"/>
        <v>0</v>
      </c>
      <c r="G91" s="14">
        <f t="shared" si="41"/>
        <v>0</v>
      </c>
      <c r="H91" s="14">
        <f t="shared" si="41"/>
        <v>0</v>
      </c>
      <c r="I91" s="14">
        <f t="shared" si="41"/>
        <v>0</v>
      </c>
    </row>
    <row r="92" spans="1:9" s="21" customFormat="1" x14ac:dyDescent="0.25">
      <c r="A92" s="19" t="s">
        <v>538</v>
      </c>
      <c r="B92" s="18">
        <v>2</v>
      </c>
      <c r="C92" s="20">
        <f>+SUM('PLAN INDICATIVO PDD 2020-2023'!Y261:Y262)</f>
        <v>0</v>
      </c>
      <c r="D92" s="20">
        <f>+SUM('PLAN INDICATIVO PDD 2020-2023'!Z261:Z262)</f>
        <v>0</v>
      </c>
      <c r="E92" s="20">
        <f>+SUM('PLAN INDICATIVO PDD 2020-2023'!AA261:AA262)</f>
        <v>0</v>
      </c>
      <c r="F92" s="20">
        <f>+SUM('PLAN INDICATIVO PDD 2020-2023'!AB261:AB262)</f>
        <v>0</v>
      </c>
      <c r="G92" s="20">
        <f>+SUM('PLAN INDICATIVO PDD 2020-2023'!AC261:AC262)</f>
        <v>0</v>
      </c>
      <c r="H92" s="20">
        <f>+SUM('PLAN INDICATIVO PDD 2020-2023'!AD261:AD262)</f>
        <v>0</v>
      </c>
      <c r="I92" s="20">
        <f>SUM(C92:H92)</f>
        <v>0</v>
      </c>
    </row>
    <row r="93" spans="1:9" x14ac:dyDescent="0.25">
      <c r="A93" s="2" t="s">
        <v>543</v>
      </c>
      <c r="B93" s="3">
        <f t="shared" ref="B93:I93" si="42">+B94</f>
        <v>1</v>
      </c>
      <c r="C93" s="14">
        <f t="shared" si="42"/>
        <v>0</v>
      </c>
      <c r="D93" s="14">
        <f t="shared" si="42"/>
        <v>0</v>
      </c>
      <c r="E93" s="14">
        <f t="shared" si="42"/>
        <v>0</v>
      </c>
      <c r="F93" s="14">
        <f t="shared" si="42"/>
        <v>532000000</v>
      </c>
      <c r="G93" s="14">
        <f t="shared" si="42"/>
        <v>0</v>
      </c>
      <c r="H93" s="14">
        <f t="shared" si="42"/>
        <v>0</v>
      </c>
      <c r="I93" s="14">
        <f t="shared" si="42"/>
        <v>532000000</v>
      </c>
    </row>
    <row r="94" spans="1:9" s="37" customFormat="1" x14ac:dyDescent="0.25">
      <c r="A94" s="36" t="s">
        <v>854</v>
      </c>
      <c r="B94" s="34">
        <v>1</v>
      </c>
      <c r="C94" s="22">
        <f>+SUM('PLAN INDICATIVO PDD 2020-2023'!Y263)</f>
        <v>0</v>
      </c>
      <c r="D94" s="22">
        <f>+SUM('PLAN INDICATIVO PDD 2020-2023'!Z263)</f>
        <v>0</v>
      </c>
      <c r="E94" s="22">
        <f>+SUM('PLAN INDICATIVO PDD 2020-2023'!AA263)</f>
        <v>0</v>
      </c>
      <c r="F94" s="22">
        <f>+SUM('PLAN INDICATIVO PDD 2020-2023'!AB263)</f>
        <v>532000000</v>
      </c>
      <c r="G94" s="22">
        <f>+SUM('PLAN INDICATIVO PDD 2020-2023'!AC263)</f>
        <v>0</v>
      </c>
      <c r="H94" s="22">
        <f>+SUM('PLAN INDICATIVO PDD 2020-2023'!AD263)</f>
        <v>0</v>
      </c>
      <c r="I94" s="20">
        <f>SUM(C94:H94)</f>
        <v>532000000</v>
      </c>
    </row>
    <row r="95" spans="1:9" s="39" customFormat="1" x14ac:dyDescent="0.25">
      <c r="A95" s="38" t="s">
        <v>539</v>
      </c>
      <c r="B95" s="35">
        <f>+B96</f>
        <v>1</v>
      </c>
      <c r="C95" s="17">
        <f>+C96</f>
        <v>0</v>
      </c>
      <c r="D95" s="17">
        <f t="shared" ref="D95:I95" si="43">+D96</f>
        <v>0</v>
      </c>
      <c r="E95" s="17">
        <f t="shared" si="43"/>
        <v>0</v>
      </c>
      <c r="F95" s="17">
        <f t="shared" si="43"/>
        <v>0</v>
      </c>
      <c r="G95" s="17">
        <f t="shared" si="43"/>
        <v>0</v>
      </c>
      <c r="H95" s="17">
        <f t="shared" si="43"/>
        <v>0</v>
      </c>
      <c r="I95" s="17">
        <f t="shared" si="43"/>
        <v>0</v>
      </c>
    </row>
    <row r="96" spans="1:9" s="37" customFormat="1" x14ac:dyDescent="0.25">
      <c r="A96" s="36" t="s">
        <v>540</v>
      </c>
      <c r="B96" s="34">
        <v>1</v>
      </c>
      <c r="C96" s="22">
        <f>+SUM('PLAN INDICATIVO PDD 2020-2023'!Y264)</f>
        <v>0</v>
      </c>
      <c r="D96" s="22">
        <f>+SUM('PLAN INDICATIVO PDD 2020-2023'!Z264)</f>
        <v>0</v>
      </c>
      <c r="E96" s="22">
        <f>+SUM('PLAN INDICATIVO PDD 2020-2023'!AA264)</f>
        <v>0</v>
      </c>
      <c r="F96" s="22">
        <f>+SUM('PLAN INDICATIVO PDD 2020-2023'!AB264)</f>
        <v>0</v>
      </c>
      <c r="G96" s="22">
        <f>+SUM('PLAN INDICATIVO PDD 2020-2023'!AC264)</f>
        <v>0</v>
      </c>
      <c r="H96" s="22">
        <f>+SUM('PLAN INDICATIVO PDD 2020-2023'!AD264)</f>
        <v>0</v>
      </c>
      <c r="I96" s="20">
        <f>SUM(C96:H96)</f>
        <v>0</v>
      </c>
    </row>
    <row r="97" spans="1:10" s="39" customFormat="1" x14ac:dyDescent="0.25">
      <c r="A97" s="38" t="s">
        <v>541</v>
      </c>
      <c r="B97" s="35">
        <f t="shared" ref="B97:I97" si="44">+B98</f>
        <v>1</v>
      </c>
      <c r="C97" s="17">
        <f t="shared" si="44"/>
        <v>0</v>
      </c>
      <c r="D97" s="17">
        <f t="shared" si="44"/>
        <v>0</v>
      </c>
      <c r="E97" s="17">
        <f t="shared" si="44"/>
        <v>0</v>
      </c>
      <c r="F97" s="17">
        <f t="shared" si="44"/>
        <v>0</v>
      </c>
      <c r="G97" s="17">
        <f t="shared" si="44"/>
        <v>0</v>
      </c>
      <c r="H97" s="17">
        <f t="shared" si="44"/>
        <v>0</v>
      </c>
      <c r="I97" s="17">
        <f t="shared" si="44"/>
        <v>0</v>
      </c>
    </row>
    <row r="98" spans="1:10" s="37" customFormat="1" x14ac:dyDescent="0.25">
      <c r="A98" s="36" t="s">
        <v>542</v>
      </c>
      <c r="B98" s="34">
        <v>1</v>
      </c>
      <c r="C98" s="22">
        <f>+SUM('PLAN INDICATIVO PDD 2020-2023'!Y265)</f>
        <v>0</v>
      </c>
      <c r="D98" s="22">
        <f>+SUM('PLAN INDICATIVO PDD 2020-2023'!Z265)</f>
        <v>0</v>
      </c>
      <c r="E98" s="22">
        <f>+SUM('PLAN INDICATIVO PDD 2020-2023'!AA265)</f>
        <v>0</v>
      </c>
      <c r="F98" s="22">
        <f>+SUM('PLAN INDICATIVO PDD 2020-2023'!AB265)</f>
        <v>0</v>
      </c>
      <c r="G98" s="22">
        <f>+SUM('PLAN INDICATIVO PDD 2020-2023'!AC265)</f>
        <v>0</v>
      </c>
      <c r="H98" s="22">
        <f>+SUM('PLAN INDICATIVO PDD 2020-2023'!AD265)</f>
        <v>0</v>
      </c>
      <c r="I98" s="20">
        <f>SUM(C98:H98)</f>
        <v>0</v>
      </c>
    </row>
    <row r="99" spans="1:10" x14ac:dyDescent="0.25">
      <c r="A99" s="7" t="s">
        <v>548</v>
      </c>
      <c r="B99" s="11">
        <f t="shared" ref="B99:I100" si="45">+B100</f>
        <v>8</v>
      </c>
      <c r="C99" s="13">
        <f>+C100</f>
        <v>0</v>
      </c>
      <c r="D99" s="13">
        <f t="shared" ref="D99:I99" si="46">+D100</f>
        <v>76000000</v>
      </c>
      <c r="E99" s="13">
        <f t="shared" si="46"/>
        <v>37378836</v>
      </c>
      <c r="F99" s="13">
        <f t="shared" si="46"/>
        <v>0</v>
      </c>
      <c r="G99" s="13">
        <f t="shared" si="46"/>
        <v>0</v>
      </c>
      <c r="H99" s="13">
        <f t="shared" si="46"/>
        <v>200000000</v>
      </c>
      <c r="I99" s="13">
        <f t="shared" si="46"/>
        <v>313378836</v>
      </c>
    </row>
    <row r="100" spans="1:10" x14ac:dyDescent="0.25">
      <c r="A100" s="2" t="s">
        <v>549</v>
      </c>
      <c r="B100" s="3">
        <f t="shared" si="45"/>
        <v>8</v>
      </c>
      <c r="C100" s="14">
        <f t="shared" si="45"/>
        <v>0</v>
      </c>
      <c r="D100" s="14">
        <f t="shared" si="45"/>
        <v>76000000</v>
      </c>
      <c r="E100" s="14">
        <f t="shared" si="45"/>
        <v>37378836</v>
      </c>
      <c r="F100" s="14">
        <f t="shared" si="45"/>
        <v>0</v>
      </c>
      <c r="G100" s="14">
        <f t="shared" si="45"/>
        <v>0</v>
      </c>
      <c r="H100" s="14">
        <f t="shared" si="45"/>
        <v>200000000</v>
      </c>
      <c r="I100" s="14">
        <f t="shared" si="45"/>
        <v>313378836</v>
      </c>
    </row>
    <row r="101" spans="1:10" s="37" customFormat="1" x14ac:dyDescent="0.25">
      <c r="A101" s="36" t="s">
        <v>855</v>
      </c>
      <c r="B101" s="34">
        <v>8</v>
      </c>
      <c r="C101" s="22">
        <f>+SUM('PLAN INDICATIVO PDD 2020-2023'!Y266:Y273)</f>
        <v>0</v>
      </c>
      <c r="D101" s="22">
        <f>+SUM('PLAN INDICATIVO PDD 2020-2023'!Z266:Z273)</f>
        <v>76000000</v>
      </c>
      <c r="E101" s="22">
        <f>+SUM('PLAN INDICATIVO PDD 2020-2023'!AA266:AA273)</f>
        <v>37378836</v>
      </c>
      <c r="F101" s="22">
        <f>+SUM('PLAN INDICATIVO PDD 2020-2023'!AB266:AB273)</f>
        <v>0</v>
      </c>
      <c r="G101" s="22">
        <f>+SUM('PLAN INDICATIVO PDD 2020-2023'!AC266:AC273)</f>
        <v>0</v>
      </c>
      <c r="H101" s="22">
        <f>+SUM('PLAN INDICATIVO PDD 2020-2023'!AD266:AD273)</f>
        <v>200000000</v>
      </c>
      <c r="I101" s="20">
        <f>SUM(C101:H101)</f>
        <v>313378836</v>
      </c>
    </row>
    <row r="102" spans="1:10" x14ac:dyDescent="0.25">
      <c r="A102" s="7" t="s">
        <v>37</v>
      </c>
      <c r="B102" s="11">
        <f t="shared" ref="B102:I103" si="47">+B103</f>
        <v>14</v>
      </c>
      <c r="C102" s="13">
        <f t="shared" si="47"/>
        <v>100000000</v>
      </c>
      <c r="D102" s="13">
        <f t="shared" si="47"/>
        <v>0</v>
      </c>
      <c r="E102" s="13">
        <f t="shared" si="47"/>
        <v>0</v>
      </c>
      <c r="F102" s="13">
        <f t="shared" si="47"/>
        <v>0</v>
      </c>
      <c r="G102" s="13">
        <f t="shared" si="47"/>
        <v>0</v>
      </c>
      <c r="H102" s="13">
        <f t="shared" si="47"/>
        <v>0</v>
      </c>
      <c r="I102" s="13">
        <f t="shared" si="47"/>
        <v>100000000</v>
      </c>
    </row>
    <row r="103" spans="1:10" x14ac:dyDescent="0.25">
      <c r="A103" s="2" t="s">
        <v>856</v>
      </c>
      <c r="B103" s="3">
        <f t="shared" si="47"/>
        <v>14</v>
      </c>
      <c r="C103" s="14">
        <f t="shared" si="47"/>
        <v>100000000</v>
      </c>
      <c r="D103" s="14">
        <f t="shared" si="47"/>
        <v>0</v>
      </c>
      <c r="E103" s="14">
        <f t="shared" si="47"/>
        <v>0</v>
      </c>
      <c r="F103" s="14">
        <f t="shared" si="47"/>
        <v>0</v>
      </c>
      <c r="G103" s="14">
        <f t="shared" si="47"/>
        <v>0</v>
      </c>
      <c r="H103" s="14">
        <f t="shared" si="47"/>
        <v>0</v>
      </c>
      <c r="I103" s="14">
        <f t="shared" si="47"/>
        <v>100000000</v>
      </c>
      <c r="J103" s="16"/>
    </row>
    <row r="104" spans="1:10" s="21" customFormat="1" x14ac:dyDescent="0.25">
      <c r="A104" s="19" t="s">
        <v>550</v>
      </c>
      <c r="B104" s="18">
        <v>14</v>
      </c>
      <c r="C104" s="20">
        <f>+SUM('PLAN INDICATIVO PDD 2020-2023'!Y274:Y287)</f>
        <v>100000000</v>
      </c>
      <c r="D104" s="20">
        <f>+SUM('PLAN INDICATIVO PDD 2020-2023'!Z274:Z287)</f>
        <v>0</v>
      </c>
      <c r="E104" s="20">
        <f>+SUM('PLAN INDICATIVO PDD 2020-2023'!AA274:AA287)</f>
        <v>0</v>
      </c>
      <c r="F104" s="20">
        <f>+SUM('PLAN INDICATIVO PDD 2020-2023'!AB274:AB287)</f>
        <v>0</v>
      </c>
      <c r="G104" s="20">
        <f>+SUM('PLAN INDICATIVO PDD 2020-2023'!AC274:AC287)</f>
        <v>0</v>
      </c>
      <c r="H104" s="20">
        <f>+SUM('PLAN INDICATIVO PDD 2020-2023'!AD274:AD287)</f>
        <v>0</v>
      </c>
      <c r="I104" s="20">
        <f>SUM(C104:H104)</f>
        <v>100000000</v>
      </c>
    </row>
    <row r="105" spans="1:10" x14ac:dyDescent="0.25">
      <c r="A105" s="7" t="s">
        <v>544</v>
      </c>
      <c r="B105" s="11">
        <f>+B106</f>
        <v>2</v>
      </c>
      <c r="C105" s="13">
        <f t="shared" ref="C105:I105" si="48">+C106</f>
        <v>0</v>
      </c>
      <c r="D105" s="13">
        <f t="shared" si="48"/>
        <v>0</v>
      </c>
      <c r="E105" s="13">
        <f t="shared" si="48"/>
        <v>0</v>
      </c>
      <c r="F105" s="13">
        <f t="shared" si="48"/>
        <v>300000000</v>
      </c>
      <c r="G105" s="13">
        <f t="shared" si="48"/>
        <v>0</v>
      </c>
      <c r="H105" s="13">
        <f t="shared" si="48"/>
        <v>0</v>
      </c>
      <c r="I105" s="13">
        <f t="shared" si="48"/>
        <v>300000000</v>
      </c>
    </row>
    <row r="106" spans="1:10" x14ac:dyDescent="0.25">
      <c r="A106" s="2" t="s">
        <v>545</v>
      </c>
      <c r="B106" s="3">
        <f>SUM(B107:B108)</f>
        <v>2</v>
      </c>
      <c r="C106" s="31">
        <f>SUM(C107:C108)</f>
        <v>0</v>
      </c>
      <c r="D106" s="31">
        <f t="shared" ref="D106:I106" si="49">SUM(D107:D108)</f>
        <v>0</v>
      </c>
      <c r="E106" s="31">
        <f t="shared" si="49"/>
        <v>0</v>
      </c>
      <c r="F106" s="31">
        <f t="shared" si="49"/>
        <v>300000000</v>
      </c>
      <c r="G106" s="31">
        <f t="shared" si="49"/>
        <v>0</v>
      </c>
      <c r="H106" s="31">
        <f t="shared" si="49"/>
        <v>0</v>
      </c>
      <c r="I106" s="31">
        <f t="shared" si="49"/>
        <v>300000000</v>
      </c>
    </row>
    <row r="107" spans="1:10" s="21" customFormat="1" x14ac:dyDescent="0.25">
      <c r="A107" s="19" t="s">
        <v>547</v>
      </c>
      <c r="B107" s="18">
        <v>1</v>
      </c>
      <c r="C107" s="20">
        <f>+SUM('PLAN INDICATIVO PDD 2020-2023'!Y288)</f>
        <v>0</v>
      </c>
      <c r="D107" s="20">
        <f>+SUM('PLAN INDICATIVO PDD 2020-2023'!Z288)</f>
        <v>0</v>
      </c>
      <c r="E107" s="20">
        <f>+SUM('PLAN INDICATIVO PDD 2020-2023'!AA288)</f>
        <v>0</v>
      </c>
      <c r="F107" s="20">
        <f>+SUM('PLAN INDICATIVO PDD 2020-2023'!AB288)</f>
        <v>0</v>
      </c>
      <c r="G107" s="20">
        <f>+SUM('PLAN INDICATIVO PDD 2020-2023'!AC288)</f>
        <v>0</v>
      </c>
      <c r="H107" s="20">
        <f>+SUM('PLAN INDICATIVO PDD 2020-2023'!AD288)</f>
        <v>0</v>
      </c>
      <c r="I107" s="20">
        <f>SUM(C107:H107)</f>
        <v>0</v>
      </c>
    </row>
    <row r="108" spans="1:10" s="21" customFormat="1" x14ac:dyDescent="0.25">
      <c r="A108" s="19" t="s">
        <v>546</v>
      </c>
      <c r="B108" s="18">
        <v>1</v>
      </c>
      <c r="C108" s="20">
        <f>+SUM('PLAN INDICATIVO PDD 2020-2023'!Y289)</f>
        <v>0</v>
      </c>
      <c r="D108" s="20">
        <f>+SUM('PLAN INDICATIVO PDD 2020-2023'!Z289)</f>
        <v>0</v>
      </c>
      <c r="E108" s="20">
        <f>+SUM('PLAN INDICATIVO PDD 2020-2023'!AA289)</f>
        <v>0</v>
      </c>
      <c r="F108" s="20">
        <f>+SUM('PLAN INDICATIVO PDD 2020-2023'!AB289)</f>
        <v>300000000</v>
      </c>
      <c r="G108" s="20">
        <f>+SUM('PLAN INDICATIVO PDD 2020-2023'!AC289)</f>
        <v>0</v>
      </c>
      <c r="H108" s="20">
        <f>+SUM('PLAN INDICATIVO PDD 2020-2023'!AD289)</f>
        <v>0</v>
      </c>
      <c r="I108" s="20">
        <f>SUM(C108:H108)</f>
        <v>300000000</v>
      </c>
    </row>
    <row r="109" spans="1:10" x14ac:dyDescent="0.25">
      <c r="A109" s="1" t="s">
        <v>30</v>
      </c>
      <c r="B109" s="3">
        <f>+B2+B32+B64+B80</f>
        <v>288</v>
      </c>
      <c r="C109" s="31">
        <f>+C2+C32+C64+C80</f>
        <v>5350910577.5799999</v>
      </c>
      <c r="D109" s="31">
        <f t="shared" ref="D109:I109" si="50">+D2+D32+D64+D80</f>
        <v>897951400</v>
      </c>
      <c r="E109" s="31">
        <f t="shared" si="50"/>
        <v>1857594335.05</v>
      </c>
      <c r="F109" s="31">
        <f t="shared" si="50"/>
        <v>3982000000</v>
      </c>
      <c r="G109" s="31">
        <f t="shared" si="50"/>
        <v>2165464582.8800001</v>
      </c>
      <c r="H109" s="31">
        <f t="shared" si="50"/>
        <v>700000000</v>
      </c>
      <c r="I109" s="31">
        <f t="shared" si="50"/>
        <v>14953920895.51</v>
      </c>
      <c r="J109" s="14"/>
    </row>
    <row r="111" spans="1:10" x14ac:dyDescent="0.25">
      <c r="C111" s="14">
        <f>+C109-'PLAN INDICATIVO PDD 2020-2023'!Y291</f>
        <v>0</v>
      </c>
      <c r="D111" s="14">
        <f>+D109-'PLAN INDICATIVO PDD 2020-2023'!Z291</f>
        <v>0</v>
      </c>
      <c r="E111" s="14">
        <f>+E109-'PLAN INDICATIVO PDD 2020-2023'!AA291</f>
        <v>0</v>
      </c>
      <c r="F111" s="14">
        <f>+F109-'PLAN INDICATIVO PDD 2020-2023'!AB291</f>
        <v>0</v>
      </c>
      <c r="G111" s="14">
        <f>+G109-'PLAN INDICATIVO PDD 2020-2023'!AC291</f>
        <v>0</v>
      </c>
      <c r="H111" s="14">
        <f>+H109-'PLAN INDICATIVO PDD 2020-2023'!AD291</f>
        <v>0</v>
      </c>
      <c r="I111" s="14">
        <f>+I109-'PLAN INDICATIVO PDD 2020-2023'!AE291</f>
        <v>0</v>
      </c>
      <c r="J111" s="33"/>
    </row>
  </sheetData>
  <autoFilter ref="A1:I113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"/>
  <sheetViews>
    <sheetView topLeftCell="A35" zoomScale="115" zoomScaleNormal="115" workbookViewId="0">
      <selection activeCell="A41" sqref="A41"/>
    </sheetView>
  </sheetViews>
  <sheetFormatPr baseColWidth="10" defaultRowHeight="15" x14ac:dyDescent="0.25"/>
  <cols>
    <col min="1" max="1" width="73" customWidth="1"/>
    <col min="2" max="2" width="8.5703125" style="3" customWidth="1"/>
    <col min="3" max="3" width="20.140625" style="14" bestFit="1" customWidth="1"/>
    <col min="4" max="4" width="17.28515625" style="14" bestFit="1" customWidth="1"/>
    <col min="5" max="6" width="19" style="14" bestFit="1" customWidth="1"/>
    <col min="7" max="8" width="20.140625" style="14" bestFit="1" customWidth="1"/>
    <col min="9" max="9" width="22.85546875" style="14" bestFit="1" customWidth="1"/>
    <col min="10" max="10" width="11.85546875" bestFit="1" customWidth="1"/>
  </cols>
  <sheetData>
    <row r="1" spans="1:9" x14ac:dyDescent="0.25">
      <c r="A1" s="6" t="s">
        <v>29</v>
      </c>
      <c r="B1" s="4" t="s">
        <v>52</v>
      </c>
      <c r="C1" s="30" t="s">
        <v>829</v>
      </c>
      <c r="D1" s="30" t="s">
        <v>53</v>
      </c>
      <c r="E1" s="30" t="s">
        <v>551</v>
      </c>
      <c r="F1" s="30" t="s">
        <v>835</v>
      </c>
      <c r="G1" s="30" t="s">
        <v>553</v>
      </c>
      <c r="H1" s="30" t="s">
        <v>552</v>
      </c>
      <c r="I1" s="30" t="s">
        <v>32</v>
      </c>
    </row>
    <row r="2" spans="1:9" s="9" customFormat="1" x14ac:dyDescent="0.25">
      <c r="A2" s="8" t="s">
        <v>54</v>
      </c>
      <c r="B2" s="10">
        <f>+B3+B14+B23</f>
        <v>62</v>
      </c>
      <c r="C2" s="12">
        <f>+C3+C14+C23</f>
        <v>83000000</v>
      </c>
      <c r="D2" s="12">
        <f t="shared" ref="D2:I2" si="0">+D3+D14+D23</f>
        <v>50000000</v>
      </c>
      <c r="E2" s="12">
        <f t="shared" si="0"/>
        <v>478000000</v>
      </c>
      <c r="F2" s="12">
        <f t="shared" si="0"/>
        <v>82000000</v>
      </c>
      <c r="G2" s="12">
        <f t="shared" si="0"/>
        <v>110000000</v>
      </c>
      <c r="H2" s="12">
        <f t="shared" si="0"/>
        <v>6700000000</v>
      </c>
      <c r="I2" s="12">
        <f t="shared" si="0"/>
        <v>7503000000</v>
      </c>
    </row>
    <row r="3" spans="1:9" x14ac:dyDescent="0.25">
      <c r="A3" s="7" t="s">
        <v>50</v>
      </c>
      <c r="B3" s="11">
        <f>+B4+B6+B8+B10+B12</f>
        <v>19</v>
      </c>
      <c r="C3" s="13">
        <f>+C4+C6+C8+C10+C12</f>
        <v>0</v>
      </c>
      <c r="D3" s="13">
        <f t="shared" ref="D3:I3" si="1">+D4+D6+D8+D10+D12</f>
        <v>50000000</v>
      </c>
      <c r="E3" s="13">
        <f t="shared" si="1"/>
        <v>75000000</v>
      </c>
      <c r="F3" s="13">
        <f t="shared" si="1"/>
        <v>82000000</v>
      </c>
      <c r="G3" s="13">
        <f t="shared" si="1"/>
        <v>40000000</v>
      </c>
      <c r="H3" s="13">
        <f t="shared" si="1"/>
        <v>700000000</v>
      </c>
      <c r="I3" s="13">
        <f t="shared" si="1"/>
        <v>947000000</v>
      </c>
    </row>
    <row r="4" spans="1:9" s="26" customFormat="1" x14ac:dyDescent="0.25">
      <c r="A4" s="23" t="s">
        <v>58</v>
      </c>
      <c r="B4" s="24">
        <f>+B5</f>
        <v>12</v>
      </c>
      <c r="C4" s="25">
        <f>+C5</f>
        <v>0</v>
      </c>
      <c r="D4" s="25">
        <f t="shared" ref="D4:I4" si="2">+D5</f>
        <v>0</v>
      </c>
      <c r="E4" s="25">
        <f t="shared" si="2"/>
        <v>0</v>
      </c>
      <c r="F4" s="25">
        <f t="shared" si="2"/>
        <v>82000000</v>
      </c>
      <c r="G4" s="25">
        <f t="shared" si="2"/>
        <v>0</v>
      </c>
      <c r="H4" s="25">
        <f t="shared" si="2"/>
        <v>500000000</v>
      </c>
      <c r="I4" s="25">
        <f t="shared" si="2"/>
        <v>582000000</v>
      </c>
    </row>
    <row r="5" spans="1:9" s="21" customFormat="1" x14ac:dyDescent="0.25">
      <c r="A5" s="19" t="s">
        <v>828</v>
      </c>
      <c r="B5" s="18">
        <v>12</v>
      </c>
      <c r="C5" s="20">
        <f>+SUM('PLAN INDICATIVO PDD 2020-2023'!AF4:AF15)</f>
        <v>0</v>
      </c>
      <c r="D5" s="20">
        <f>+SUM('PLAN INDICATIVO PDD 2020-2023'!AG4:AG15)</f>
        <v>0</v>
      </c>
      <c r="E5" s="20">
        <f>+SUM('PLAN INDICATIVO PDD 2020-2023'!AH4:AH15)</f>
        <v>0</v>
      </c>
      <c r="F5" s="20">
        <f>+SUM('PLAN INDICATIVO PDD 2020-2023'!AI4:AI15)</f>
        <v>82000000</v>
      </c>
      <c r="G5" s="20">
        <f>+SUM('PLAN INDICATIVO PDD 2020-2023'!AJ4:AJ15)</f>
        <v>0</v>
      </c>
      <c r="H5" s="22">
        <f>+SUM('PLAN INDICATIVO PDD 2020-2023'!AK4:AK15)</f>
        <v>500000000</v>
      </c>
      <c r="I5" s="20">
        <f>SUM(C5:H5)</f>
        <v>582000000</v>
      </c>
    </row>
    <row r="6" spans="1:9" s="26" customFormat="1" x14ac:dyDescent="0.25">
      <c r="A6" s="23" t="s">
        <v>830</v>
      </c>
      <c r="B6" s="24">
        <f t="shared" ref="B6:I6" si="3">+B7</f>
        <v>3</v>
      </c>
      <c r="C6" s="25">
        <f>+C7</f>
        <v>0</v>
      </c>
      <c r="D6" s="25">
        <f t="shared" si="3"/>
        <v>50000000</v>
      </c>
      <c r="E6" s="25">
        <f t="shared" si="3"/>
        <v>0</v>
      </c>
      <c r="F6" s="25">
        <f t="shared" si="3"/>
        <v>0</v>
      </c>
      <c r="G6" s="25">
        <f t="shared" si="3"/>
        <v>0</v>
      </c>
      <c r="H6" s="25">
        <f t="shared" si="3"/>
        <v>0</v>
      </c>
      <c r="I6" s="25">
        <f t="shared" si="3"/>
        <v>50000000</v>
      </c>
    </row>
    <row r="7" spans="1:9" s="21" customFormat="1" x14ac:dyDescent="0.25">
      <c r="A7" s="19" t="s">
        <v>831</v>
      </c>
      <c r="B7" s="18">
        <v>3</v>
      </c>
      <c r="C7" s="20">
        <f>+SUM('PLAN INDICATIVO PDD 2020-2023'!AF16:AF18)</f>
        <v>0</v>
      </c>
      <c r="D7" s="20">
        <f>+SUM('PLAN INDICATIVO PDD 2020-2023'!AG16:AG18)</f>
        <v>50000000</v>
      </c>
      <c r="E7" s="20">
        <f>+SUM('PLAN INDICATIVO PDD 2020-2023'!AH16:AH18)</f>
        <v>0</v>
      </c>
      <c r="F7" s="20">
        <f>+SUM('PLAN INDICATIVO PDD 2020-2023'!AI16:AI18)</f>
        <v>0</v>
      </c>
      <c r="G7" s="20">
        <f>+SUM('PLAN INDICATIVO PDD 2020-2023'!AJ16:AJ18)</f>
        <v>0</v>
      </c>
      <c r="H7" s="20">
        <f>+SUM('PLAN INDICATIVO PDD 2020-2023'!AK16:AK18)</f>
        <v>0</v>
      </c>
      <c r="I7" s="20">
        <f>SUM(C7:H7)</f>
        <v>50000000</v>
      </c>
    </row>
    <row r="8" spans="1:9" s="26" customFormat="1" x14ac:dyDescent="0.25">
      <c r="A8" s="23" t="s">
        <v>833</v>
      </c>
      <c r="B8" s="24">
        <f t="shared" ref="B8:I8" si="4">+B9</f>
        <v>1</v>
      </c>
      <c r="C8" s="25">
        <f t="shared" si="4"/>
        <v>0</v>
      </c>
      <c r="D8" s="25">
        <f t="shared" si="4"/>
        <v>0</v>
      </c>
      <c r="E8" s="25">
        <f t="shared" si="4"/>
        <v>75000000</v>
      </c>
      <c r="F8" s="25">
        <f t="shared" si="4"/>
        <v>0</v>
      </c>
      <c r="G8" s="25">
        <f t="shared" si="4"/>
        <v>0</v>
      </c>
      <c r="H8" s="25">
        <f t="shared" si="4"/>
        <v>0</v>
      </c>
      <c r="I8" s="25">
        <f t="shared" si="4"/>
        <v>75000000</v>
      </c>
    </row>
    <row r="9" spans="1:9" s="21" customFormat="1" x14ac:dyDescent="0.25">
      <c r="A9" s="19" t="s">
        <v>481</v>
      </c>
      <c r="B9" s="18">
        <v>1</v>
      </c>
      <c r="C9" s="20">
        <f>+SUM('PLAN INDICATIVO PDD 2020-2023'!AF19)</f>
        <v>0</v>
      </c>
      <c r="D9" s="20">
        <f>+SUM('PLAN INDICATIVO PDD 2020-2023'!AG19)</f>
        <v>0</v>
      </c>
      <c r="E9" s="20">
        <f>+SUM('PLAN INDICATIVO PDD 2020-2023'!AH19)</f>
        <v>75000000</v>
      </c>
      <c r="F9" s="20">
        <f>+SUM('PLAN INDICATIVO PDD 2020-2023'!AI19)</f>
        <v>0</v>
      </c>
      <c r="G9" s="20">
        <f>+SUM('PLAN INDICATIVO PDD 2020-2023'!AJ19)</f>
        <v>0</v>
      </c>
      <c r="H9" s="20">
        <f>+SUM('PLAN INDICATIVO PDD 2020-2023'!AK19)</f>
        <v>0</v>
      </c>
      <c r="I9" s="20">
        <f>SUM(C9:H9)</f>
        <v>75000000</v>
      </c>
    </row>
    <row r="10" spans="1:9" s="26" customFormat="1" x14ac:dyDescent="0.25">
      <c r="A10" s="23" t="s">
        <v>482</v>
      </c>
      <c r="B10" s="24">
        <f t="shared" ref="B10:I10" si="5">+B11</f>
        <v>2</v>
      </c>
      <c r="C10" s="25">
        <f>+C11</f>
        <v>0</v>
      </c>
      <c r="D10" s="25">
        <f t="shared" si="5"/>
        <v>0</v>
      </c>
      <c r="E10" s="25">
        <f t="shared" si="5"/>
        <v>0</v>
      </c>
      <c r="F10" s="25">
        <f t="shared" si="5"/>
        <v>0</v>
      </c>
      <c r="G10" s="25">
        <f t="shared" si="5"/>
        <v>40000000</v>
      </c>
      <c r="H10" s="25">
        <f t="shared" si="5"/>
        <v>0</v>
      </c>
      <c r="I10" s="25">
        <f t="shared" si="5"/>
        <v>40000000</v>
      </c>
    </row>
    <row r="11" spans="1:9" s="21" customFormat="1" x14ac:dyDescent="0.25">
      <c r="A11" s="19" t="s">
        <v>834</v>
      </c>
      <c r="B11" s="18">
        <v>2</v>
      </c>
      <c r="C11" s="20">
        <f>+SUM('PLAN INDICATIVO PDD 2020-2023'!AF20:AF21)</f>
        <v>0</v>
      </c>
      <c r="D11" s="20">
        <f>+SUM('PLAN INDICATIVO PDD 2020-2023'!AG20:AG21)</f>
        <v>0</v>
      </c>
      <c r="E11" s="20">
        <f>+SUM('PLAN INDICATIVO PDD 2020-2023'!AH20:AH21)</f>
        <v>0</v>
      </c>
      <c r="F11" s="20">
        <f>+SUM('PLAN INDICATIVO PDD 2020-2023'!AI20:AI21)</f>
        <v>0</v>
      </c>
      <c r="G11" s="20">
        <f>+SUM('PLAN INDICATIVO PDD 2020-2023'!AJ20:AJ21)</f>
        <v>40000000</v>
      </c>
      <c r="H11" s="20">
        <f>+SUM('PLAN INDICATIVO PDD 2020-2023'!AK20:AK21)</f>
        <v>0</v>
      </c>
      <c r="I11" s="20">
        <f>SUM(C11:H11)</f>
        <v>40000000</v>
      </c>
    </row>
    <row r="12" spans="1:9" s="26" customFormat="1" x14ac:dyDescent="0.25">
      <c r="A12" s="23" t="s">
        <v>837</v>
      </c>
      <c r="B12" s="24">
        <f t="shared" ref="B12:I12" si="6">+B13</f>
        <v>1</v>
      </c>
      <c r="C12" s="25">
        <f t="shared" si="6"/>
        <v>0</v>
      </c>
      <c r="D12" s="25">
        <f t="shared" si="6"/>
        <v>0</v>
      </c>
      <c r="E12" s="25">
        <f t="shared" si="6"/>
        <v>0</v>
      </c>
      <c r="F12" s="25">
        <f t="shared" si="6"/>
        <v>0</v>
      </c>
      <c r="G12" s="25">
        <f t="shared" si="6"/>
        <v>0</v>
      </c>
      <c r="H12" s="25">
        <f t="shared" si="6"/>
        <v>200000000</v>
      </c>
      <c r="I12" s="25">
        <f t="shared" si="6"/>
        <v>200000000</v>
      </c>
    </row>
    <row r="13" spans="1:9" s="21" customFormat="1" x14ac:dyDescent="0.25">
      <c r="A13" s="19" t="s">
        <v>838</v>
      </c>
      <c r="B13" s="18">
        <v>1</v>
      </c>
      <c r="C13" s="20">
        <f>+SUM('PLAN INDICATIVO PDD 2020-2023'!AF22)</f>
        <v>0</v>
      </c>
      <c r="D13" s="20">
        <f>+SUM('PLAN INDICATIVO PDD 2020-2023'!AG22)</f>
        <v>0</v>
      </c>
      <c r="E13" s="20">
        <f>+SUM('PLAN INDICATIVO PDD 2020-2023'!AH22)</f>
        <v>0</v>
      </c>
      <c r="F13" s="20">
        <f>+SUM('PLAN INDICATIVO PDD 2020-2023'!AI22)</f>
        <v>0</v>
      </c>
      <c r="G13" s="20">
        <f>+SUM('PLAN INDICATIVO PDD 2020-2023'!AJ22)</f>
        <v>0</v>
      </c>
      <c r="H13" s="22">
        <f>+SUM('PLAN INDICATIVO PDD 2020-2023'!AK22:AK24)</f>
        <v>200000000</v>
      </c>
      <c r="I13" s="20">
        <f>SUM(C13:H13)</f>
        <v>200000000</v>
      </c>
    </row>
    <row r="14" spans="1:9" x14ac:dyDescent="0.25">
      <c r="A14" s="7" t="s">
        <v>47</v>
      </c>
      <c r="B14" s="11">
        <f>+B15+B20</f>
        <v>19</v>
      </c>
      <c r="C14" s="13">
        <f>+C15+C20</f>
        <v>0</v>
      </c>
      <c r="D14" s="13">
        <f t="shared" ref="D14:I14" si="7">+D15+D20</f>
        <v>0</v>
      </c>
      <c r="E14" s="13">
        <f t="shared" si="7"/>
        <v>0</v>
      </c>
      <c r="F14" s="13">
        <f t="shared" si="7"/>
        <v>0</v>
      </c>
      <c r="G14" s="13">
        <f t="shared" si="7"/>
        <v>70000000</v>
      </c>
      <c r="H14" s="13">
        <f t="shared" si="7"/>
        <v>2000000000</v>
      </c>
      <c r="I14" s="13">
        <f t="shared" si="7"/>
        <v>2070000000</v>
      </c>
    </row>
    <row r="15" spans="1:9" x14ac:dyDescent="0.25">
      <c r="A15" s="2" t="s">
        <v>839</v>
      </c>
      <c r="B15" s="3">
        <f>SUM(B16:B19)</f>
        <v>10</v>
      </c>
      <c r="C15" s="14">
        <f>SUM(C16:C19)</f>
        <v>0</v>
      </c>
      <c r="D15" s="14">
        <f t="shared" ref="D15:I15" si="8">SUM(D16:D19)</f>
        <v>0</v>
      </c>
      <c r="E15" s="14">
        <f t="shared" si="8"/>
        <v>0</v>
      </c>
      <c r="F15" s="14">
        <f t="shared" si="8"/>
        <v>0</v>
      </c>
      <c r="G15" s="14">
        <f t="shared" si="8"/>
        <v>30000000</v>
      </c>
      <c r="H15" s="14">
        <f t="shared" si="8"/>
        <v>2000000000</v>
      </c>
      <c r="I15" s="14">
        <f t="shared" si="8"/>
        <v>2030000000</v>
      </c>
    </row>
    <row r="16" spans="1:9" s="21" customFormat="1" x14ac:dyDescent="0.25">
      <c r="A16" s="19" t="s">
        <v>483</v>
      </c>
      <c r="B16" s="18">
        <v>3</v>
      </c>
      <c r="C16" s="20">
        <f>+SUM('PLAN INDICATIVO PDD 2020-2023'!AF25:AF27)</f>
        <v>0</v>
      </c>
      <c r="D16" s="20">
        <f>+SUM('PLAN INDICATIVO PDD 2020-2023'!AG25:AG27)</f>
        <v>0</v>
      </c>
      <c r="E16" s="20">
        <f>+SUM('PLAN INDICATIVO PDD 2020-2023'!AH25:AH27)</f>
        <v>0</v>
      </c>
      <c r="F16" s="20">
        <f>+SUM('PLAN INDICATIVO PDD 2020-2023'!AI25:AI27)</f>
        <v>0</v>
      </c>
      <c r="G16" s="20">
        <f>+SUM('PLAN INDICATIVO PDD 2020-2023'!AJ25:AJ27)</f>
        <v>0</v>
      </c>
      <c r="H16" s="20">
        <f>+SUM('PLAN INDICATIVO PDD 2020-2023'!AK25:AK27)</f>
        <v>0</v>
      </c>
      <c r="I16" s="20">
        <f>SUM(C16:H16)</f>
        <v>0</v>
      </c>
    </row>
    <row r="17" spans="1:9" s="21" customFormat="1" x14ac:dyDescent="0.25">
      <c r="A17" s="19" t="s">
        <v>840</v>
      </c>
      <c r="B17" s="18">
        <v>3</v>
      </c>
      <c r="C17" s="20">
        <f>+SUM('PLAN INDICATIVO PDD 2020-2023'!AF28:AF30)</f>
        <v>0</v>
      </c>
      <c r="D17" s="20">
        <f>+SUM('PLAN INDICATIVO PDD 2020-2023'!AG28:AG30)</f>
        <v>0</v>
      </c>
      <c r="E17" s="20">
        <f>+SUM('PLAN INDICATIVO PDD 2020-2023'!AH28:AH30)</f>
        <v>0</v>
      </c>
      <c r="F17" s="20">
        <f>+SUM('PLAN INDICATIVO PDD 2020-2023'!AI28:AI30)</f>
        <v>0</v>
      </c>
      <c r="G17" s="20">
        <f>+SUM('PLAN INDICATIVO PDD 2020-2023'!AJ28:AJ30)</f>
        <v>0</v>
      </c>
      <c r="H17" s="22">
        <f>+SUM('PLAN INDICATIVO PDD 2020-2023'!AK28:AK30)</f>
        <v>2000000000</v>
      </c>
      <c r="I17" s="20">
        <f>SUM(C17:H17)</f>
        <v>2000000000</v>
      </c>
    </row>
    <row r="18" spans="1:9" s="21" customFormat="1" x14ac:dyDescent="0.25">
      <c r="A18" s="19" t="s">
        <v>484</v>
      </c>
      <c r="B18" s="34">
        <v>2</v>
      </c>
      <c r="C18" s="20">
        <f>+SUM('PLAN INDICATIVO PDD 2020-2023'!AF31:AF32)</f>
        <v>0</v>
      </c>
      <c r="D18" s="20">
        <f>+SUM('PLAN INDICATIVO PDD 2020-2023'!AG31:AG32)</f>
        <v>0</v>
      </c>
      <c r="E18" s="20">
        <f>+SUM('PLAN INDICATIVO PDD 2020-2023'!AH31:AH32)</f>
        <v>0</v>
      </c>
      <c r="F18" s="20">
        <f>+SUM('PLAN INDICATIVO PDD 2020-2023'!AI31:AI32)</f>
        <v>0</v>
      </c>
      <c r="G18" s="20">
        <f>+SUM('PLAN INDICATIVO PDD 2020-2023'!AJ31:AJ32)</f>
        <v>15000000</v>
      </c>
      <c r="H18" s="20">
        <f>+SUM('PLAN INDICATIVO PDD 2020-2023'!AK31:AK32)</f>
        <v>0</v>
      </c>
      <c r="I18" s="20">
        <f>SUM(C18:H18)</f>
        <v>15000000</v>
      </c>
    </row>
    <row r="19" spans="1:9" s="21" customFormat="1" x14ac:dyDescent="0.25">
      <c r="A19" s="19" t="s">
        <v>485</v>
      </c>
      <c r="B19" s="34">
        <v>2</v>
      </c>
      <c r="C19" s="20">
        <f>+SUM('PLAN INDICATIVO PDD 2020-2023'!AF33:AF34)</f>
        <v>0</v>
      </c>
      <c r="D19" s="20">
        <f>+SUM('PLAN INDICATIVO PDD 2020-2023'!AG33:AG34)</f>
        <v>0</v>
      </c>
      <c r="E19" s="20">
        <f>+SUM('PLAN INDICATIVO PDD 2020-2023'!AH33:AH34)</f>
        <v>0</v>
      </c>
      <c r="F19" s="20">
        <f>+SUM('PLAN INDICATIVO PDD 2020-2023'!AI33:AI34)</f>
        <v>0</v>
      </c>
      <c r="G19" s="20">
        <f>+SUM('PLAN INDICATIVO PDD 2020-2023'!AJ33:AJ34)</f>
        <v>15000000</v>
      </c>
      <c r="H19" s="20">
        <f>+SUM('PLAN INDICATIVO PDD 2020-2023'!AK33:AK34)</f>
        <v>0</v>
      </c>
      <c r="I19" s="20">
        <f>SUM(C19:H19)</f>
        <v>15000000</v>
      </c>
    </row>
    <row r="20" spans="1:9" x14ac:dyDescent="0.25">
      <c r="A20" s="2" t="s">
        <v>841</v>
      </c>
      <c r="B20" s="35">
        <f>SUM(B21:B22)</f>
        <v>9</v>
      </c>
      <c r="C20" s="14">
        <f>SUM(C21:C22)</f>
        <v>0</v>
      </c>
      <c r="D20" s="14">
        <f t="shared" ref="D20:I20" si="9">SUM(D21:D22)</f>
        <v>0</v>
      </c>
      <c r="E20" s="14">
        <f t="shared" si="9"/>
        <v>0</v>
      </c>
      <c r="F20" s="14">
        <f t="shared" si="9"/>
        <v>0</v>
      </c>
      <c r="G20" s="14">
        <f t="shared" si="9"/>
        <v>40000000</v>
      </c>
      <c r="H20" s="14">
        <f t="shared" si="9"/>
        <v>0</v>
      </c>
      <c r="I20" s="14">
        <f t="shared" si="9"/>
        <v>40000000</v>
      </c>
    </row>
    <row r="21" spans="1:9" s="21" customFormat="1" x14ac:dyDescent="0.25">
      <c r="A21" s="19" t="s">
        <v>486</v>
      </c>
      <c r="B21" s="34">
        <v>8</v>
      </c>
      <c r="C21" s="20">
        <f>+SUM('PLAN INDICATIVO PDD 2020-2023'!AF35:AF42)</f>
        <v>0</v>
      </c>
      <c r="D21" s="20">
        <f>+SUM('PLAN INDICATIVO PDD 2020-2023'!AG35:AG42)</f>
        <v>0</v>
      </c>
      <c r="E21" s="20">
        <f>+SUM('PLAN INDICATIVO PDD 2020-2023'!AH35:AH42)</f>
        <v>0</v>
      </c>
      <c r="F21" s="20">
        <f>+SUM('PLAN INDICATIVO PDD 2020-2023'!AI35:AI42)</f>
        <v>0</v>
      </c>
      <c r="G21" s="20">
        <f>+SUM('PLAN INDICATIVO PDD 2020-2023'!AJ35:AJ42)</f>
        <v>20000000</v>
      </c>
      <c r="H21" s="20">
        <f>+SUM('PLAN INDICATIVO PDD 2020-2023'!AK35:AK42)</f>
        <v>0</v>
      </c>
      <c r="I21" s="20">
        <f>SUM(C21:H21)</f>
        <v>20000000</v>
      </c>
    </row>
    <row r="22" spans="1:9" s="21" customFormat="1" x14ac:dyDescent="0.25">
      <c r="A22" s="19" t="s">
        <v>842</v>
      </c>
      <c r="B22" s="34">
        <v>1</v>
      </c>
      <c r="C22" s="20">
        <f>+SUM('PLAN INDICATIVO PDD 2020-2023'!AF43)</f>
        <v>0</v>
      </c>
      <c r="D22" s="20">
        <f>+SUM('PLAN INDICATIVO PDD 2020-2023'!AG43)</f>
        <v>0</v>
      </c>
      <c r="E22" s="20">
        <f>+SUM('PLAN INDICATIVO PDD 2020-2023'!AH43)</f>
        <v>0</v>
      </c>
      <c r="F22" s="20">
        <f>+SUM('PLAN INDICATIVO PDD 2020-2023'!AI43)</f>
        <v>0</v>
      </c>
      <c r="G22" s="20">
        <f>+SUM('PLAN INDICATIVO PDD 2020-2023'!AJ43)</f>
        <v>20000000</v>
      </c>
      <c r="H22" s="20">
        <f>+SUM('PLAN INDICATIVO PDD 2020-2023'!AK43)</f>
        <v>0</v>
      </c>
      <c r="I22" s="20">
        <f>SUM(C22:H22)</f>
        <v>20000000</v>
      </c>
    </row>
    <row r="23" spans="1:9" x14ac:dyDescent="0.25">
      <c r="A23" s="7" t="s">
        <v>48</v>
      </c>
      <c r="B23" s="11">
        <f>+B24+B27</f>
        <v>24</v>
      </c>
      <c r="C23" s="13">
        <f>+C24+C27</f>
        <v>83000000</v>
      </c>
      <c r="D23" s="13">
        <f t="shared" ref="D23:I23" si="10">+D24+D27</f>
        <v>0</v>
      </c>
      <c r="E23" s="13">
        <f t="shared" si="10"/>
        <v>403000000</v>
      </c>
      <c r="F23" s="13">
        <f t="shared" si="10"/>
        <v>0</v>
      </c>
      <c r="G23" s="13">
        <f t="shared" si="10"/>
        <v>0</v>
      </c>
      <c r="H23" s="13">
        <f t="shared" si="10"/>
        <v>4000000000</v>
      </c>
      <c r="I23" s="13">
        <f t="shared" si="10"/>
        <v>4486000000</v>
      </c>
    </row>
    <row r="24" spans="1:9" x14ac:dyDescent="0.25">
      <c r="A24" s="2" t="s">
        <v>487</v>
      </c>
      <c r="B24" s="3">
        <f>SUM(B25:B26)</f>
        <v>6</v>
      </c>
      <c r="C24" s="14">
        <f>SUM(C25:C26)</f>
        <v>83000000</v>
      </c>
      <c r="D24" s="14">
        <f t="shared" ref="D24:I24" si="11">SUM(D25:D26)</f>
        <v>0</v>
      </c>
      <c r="E24" s="14">
        <f t="shared" si="11"/>
        <v>0</v>
      </c>
      <c r="F24" s="14">
        <f t="shared" si="11"/>
        <v>0</v>
      </c>
      <c r="G24" s="14">
        <f t="shared" si="11"/>
        <v>0</v>
      </c>
      <c r="H24" s="14">
        <f t="shared" si="11"/>
        <v>0</v>
      </c>
      <c r="I24" s="14">
        <f t="shared" si="11"/>
        <v>83000000</v>
      </c>
    </row>
    <row r="25" spans="1:9" s="37" customFormat="1" x14ac:dyDescent="0.25">
      <c r="A25" s="36" t="s">
        <v>488</v>
      </c>
      <c r="B25" s="34">
        <v>3</v>
      </c>
      <c r="C25" s="22">
        <f>+SUM('PLAN INDICATIVO PDD 2020-2023'!AF44:AF46)</f>
        <v>40000000</v>
      </c>
      <c r="D25" s="22">
        <f>+SUM('PLAN INDICATIVO PDD 2020-2023'!AG44:AG46)</f>
        <v>0</v>
      </c>
      <c r="E25" s="22">
        <f>+SUM('PLAN INDICATIVO PDD 2020-2023'!AH44:AH46)</f>
        <v>0</v>
      </c>
      <c r="F25" s="22">
        <f>+SUM('PLAN INDICATIVO PDD 2020-2023'!AI44:AI46)</f>
        <v>0</v>
      </c>
      <c r="G25" s="22">
        <f>+SUM('PLAN INDICATIVO PDD 2020-2023'!AJ44:AJ46)</f>
        <v>0</v>
      </c>
      <c r="H25" s="22">
        <f>+SUM('PLAN INDICATIVO PDD 2020-2023'!AK44:AK46)</f>
        <v>0</v>
      </c>
      <c r="I25" s="20">
        <f>SUM(C25:H25)</f>
        <v>40000000</v>
      </c>
    </row>
    <row r="26" spans="1:9" s="37" customFormat="1" x14ac:dyDescent="0.25">
      <c r="A26" s="36" t="s">
        <v>489</v>
      </c>
      <c r="B26" s="34">
        <v>3</v>
      </c>
      <c r="C26" s="22">
        <f>+SUM('PLAN INDICATIVO PDD 2020-2023'!AF47:AF49)</f>
        <v>43000000</v>
      </c>
      <c r="D26" s="22">
        <f>+SUM('PLAN INDICATIVO PDD 2020-2023'!AG47:AG49)</f>
        <v>0</v>
      </c>
      <c r="E26" s="22">
        <f>+SUM('PLAN INDICATIVO PDD 2020-2023'!AH47:AH49)</f>
        <v>0</v>
      </c>
      <c r="F26" s="22">
        <f>+SUM('PLAN INDICATIVO PDD 2020-2023'!AI47:AI49)</f>
        <v>0</v>
      </c>
      <c r="G26" s="22">
        <f>+SUM('PLAN INDICATIVO PDD 2020-2023'!AJ47:AJ49)</f>
        <v>0</v>
      </c>
      <c r="H26" s="22">
        <f>+SUM('PLAN INDICATIVO PDD 2020-2023'!AK47:AK49)</f>
        <v>0</v>
      </c>
      <c r="I26" s="20">
        <f>SUM(C26:H26)</f>
        <v>43000000</v>
      </c>
    </row>
    <row r="27" spans="1:9" s="39" customFormat="1" x14ac:dyDescent="0.25">
      <c r="A27" s="38" t="s">
        <v>843</v>
      </c>
      <c r="B27" s="35">
        <f>SUM(B28:B31)</f>
        <v>18</v>
      </c>
      <c r="C27" s="17">
        <f>SUM(C28:C31)</f>
        <v>0</v>
      </c>
      <c r="D27" s="17">
        <f t="shared" ref="D27:I27" si="12">SUM(D28:D31)</f>
        <v>0</v>
      </c>
      <c r="E27" s="17">
        <f t="shared" si="12"/>
        <v>403000000</v>
      </c>
      <c r="F27" s="17">
        <f t="shared" si="12"/>
        <v>0</v>
      </c>
      <c r="G27" s="17">
        <f t="shared" si="12"/>
        <v>0</v>
      </c>
      <c r="H27" s="17">
        <f t="shared" si="12"/>
        <v>4000000000</v>
      </c>
      <c r="I27" s="17">
        <f t="shared" si="12"/>
        <v>4403000000</v>
      </c>
    </row>
    <row r="28" spans="1:9" s="37" customFormat="1" x14ac:dyDescent="0.25">
      <c r="A28" s="36" t="s">
        <v>490</v>
      </c>
      <c r="B28" s="34">
        <v>3</v>
      </c>
      <c r="C28" s="22">
        <f>+SUM('PLAN INDICATIVO PDD 2020-2023'!AF50:AF52)</f>
        <v>0</v>
      </c>
      <c r="D28" s="22">
        <f>+SUM('PLAN INDICATIVO PDD 2020-2023'!AG50:AG52)</f>
        <v>0</v>
      </c>
      <c r="E28" s="22">
        <f>+SUM('PLAN INDICATIVO PDD 2020-2023'!AH50:AH52)</f>
        <v>0</v>
      </c>
      <c r="F28" s="22">
        <f>+SUM('PLAN INDICATIVO PDD 2020-2023'!AI50:AI52)</f>
        <v>0</v>
      </c>
      <c r="G28" s="22">
        <f>+SUM('PLAN INDICATIVO PDD 2020-2023'!AJ50:AJ52)</f>
        <v>0</v>
      </c>
      <c r="H28" s="22">
        <f>+SUM('PLAN INDICATIVO PDD 2020-2023'!AK50:AK52)</f>
        <v>0</v>
      </c>
      <c r="I28" s="20">
        <f>SUM(C28:H28)</f>
        <v>0</v>
      </c>
    </row>
    <row r="29" spans="1:9" s="37" customFormat="1" x14ac:dyDescent="0.25">
      <c r="A29" s="36" t="s">
        <v>491</v>
      </c>
      <c r="B29" s="34">
        <v>5</v>
      </c>
      <c r="C29" s="22">
        <f>+SUM('PLAN INDICATIVO PDD 2020-2023'!AF53:AF57)</f>
        <v>0</v>
      </c>
      <c r="D29" s="22">
        <f>+SUM('PLAN INDICATIVO PDD 2020-2023'!AG53:AG57)</f>
        <v>0</v>
      </c>
      <c r="E29" s="22">
        <f>+SUM('PLAN INDICATIVO PDD 2020-2023'!AH53:AH57)</f>
        <v>30000000</v>
      </c>
      <c r="F29" s="22">
        <f>+SUM('PLAN INDICATIVO PDD 2020-2023'!AI53:AI57)</f>
        <v>0</v>
      </c>
      <c r="G29" s="22">
        <f>+SUM('PLAN INDICATIVO PDD 2020-2023'!AJ53:AJ57)</f>
        <v>0</v>
      </c>
      <c r="H29" s="22">
        <f>+SUM('PLAN INDICATIVO PDD 2020-2023'!AK53:AK57)</f>
        <v>0</v>
      </c>
      <c r="I29" s="20">
        <f>SUM(C29:H29)</f>
        <v>30000000</v>
      </c>
    </row>
    <row r="30" spans="1:9" s="37" customFormat="1" x14ac:dyDescent="0.25">
      <c r="A30" s="36" t="s">
        <v>492</v>
      </c>
      <c r="B30" s="34">
        <v>4</v>
      </c>
      <c r="C30" s="22">
        <f>+SUM('PLAN INDICATIVO PDD 2020-2023'!AF58:AF61)</f>
        <v>0</v>
      </c>
      <c r="D30" s="22">
        <f>+SUM('PLAN INDICATIVO PDD 2020-2023'!AG58:AG61)</f>
        <v>0</v>
      </c>
      <c r="E30" s="22">
        <f>+SUM('PLAN INDICATIVO PDD 2020-2023'!AH58:AH61)</f>
        <v>373000000</v>
      </c>
      <c r="F30" s="22">
        <f>+SUM('PLAN INDICATIVO PDD 2020-2023'!AI58:AI61)</f>
        <v>0</v>
      </c>
      <c r="G30" s="22">
        <f>+SUM('PLAN INDICATIVO PDD 2020-2023'!AJ58:AJ61)</f>
        <v>0</v>
      </c>
      <c r="H30" s="22">
        <f>+SUM('PLAN INDICATIVO PDD 2020-2023'!AK58:AK61)</f>
        <v>0</v>
      </c>
      <c r="I30" s="20">
        <f>SUM(C30:H30)</f>
        <v>373000000</v>
      </c>
    </row>
    <row r="31" spans="1:9" s="37" customFormat="1" x14ac:dyDescent="0.25">
      <c r="A31" s="36" t="s">
        <v>493</v>
      </c>
      <c r="B31" s="34">
        <v>6</v>
      </c>
      <c r="C31" s="22">
        <f>+SUM('PLAN INDICATIVO PDD 2020-2023'!AF62:AF67)</f>
        <v>0</v>
      </c>
      <c r="D31" s="22">
        <f>+SUM('PLAN INDICATIVO PDD 2020-2023'!AG62:AG67)</f>
        <v>0</v>
      </c>
      <c r="E31" s="22">
        <f>+SUM('PLAN INDICATIVO PDD 2020-2023'!AH62:AH67)</f>
        <v>0</v>
      </c>
      <c r="F31" s="22">
        <f>+SUM('PLAN INDICATIVO PDD 2020-2023'!AI62:AI67)</f>
        <v>0</v>
      </c>
      <c r="G31" s="22">
        <f>+SUM('PLAN INDICATIVO PDD 2020-2023'!AJ62:AJ67)</f>
        <v>0</v>
      </c>
      <c r="H31" s="22">
        <f>+SUM('PLAN INDICATIVO PDD 2020-2023'!AK62:AK67)</f>
        <v>4000000000</v>
      </c>
      <c r="I31" s="20">
        <f>SUM(C31:H31)</f>
        <v>4000000000</v>
      </c>
    </row>
    <row r="32" spans="1:9" s="9" customFormat="1" x14ac:dyDescent="0.25">
      <c r="A32" s="8" t="s">
        <v>511</v>
      </c>
      <c r="B32" s="10">
        <f>+B33+B37+B41+B52+B55</f>
        <v>154</v>
      </c>
      <c r="C32" s="12">
        <f>+C33+C37+C41+C52+C55</f>
        <v>15222000000</v>
      </c>
      <c r="D32" s="12">
        <f t="shared" ref="D32:I32" si="13">+D33+D37+D41+D52+D55</f>
        <v>40000000</v>
      </c>
      <c r="E32" s="12">
        <f t="shared" si="13"/>
        <v>2677000000</v>
      </c>
      <c r="F32" s="12">
        <f t="shared" si="13"/>
        <v>1500000000</v>
      </c>
      <c r="G32" s="12">
        <f t="shared" si="13"/>
        <v>14440000000</v>
      </c>
      <c r="H32" s="12">
        <f t="shared" si="13"/>
        <v>7400000000</v>
      </c>
      <c r="I32" s="12">
        <f t="shared" si="13"/>
        <v>41279000000</v>
      </c>
    </row>
    <row r="33" spans="1:9" x14ac:dyDescent="0.25">
      <c r="A33" s="7" t="s">
        <v>21</v>
      </c>
      <c r="B33" s="11">
        <f>+B34</f>
        <v>12</v>
      </c>
      <c r="C33" s="13">
        <f>+C34</f>
        <v>1730000000</v>
      </c>
      <c r="D33" s="13">
        <f t="shared" ref="D33:I33" si="14">+D34</f>
        <v>0</v>
      </c>
      <c r="E33" s="13">
        <f t="shared" si="14"/>
        <v>0</v>
      </c>
      <c r="F33" s="13">
        <f t="shared" si="14"/>
        <v>0</v>
      </c>
      <c r="G33" s="13">
        <f t="shared" si="14"/>
        <v>0</v>
      </c>
      <c r="H33" s="13">
        <f t="shared" si="14"/>
        <v>0</v>
      </c>
      <c r="I33" s="13">
        <f t="shared" si="14"/>
        <v>1730000000</v>
      </c>
    </row>
    <row r="34" spans="1:9" x14ac:dyDescent="0.25">
      <c r="A34" s="2" t="s">
        <v>494</v>
      </c>
      <c r="B34" s="3">
        <f>SUM(B35:B36)</f>
        <v>12</v>
      </c>
      <c r="C34" s="14">
        <f>SUM(C35:C36)</f>
        <v>1730000000</v>
      </c>
      <c r="D34" s="14">
        <f t="shared" ref="D34:I34" si="15">SUM(D35:D36)</f>
        <v>0</v>
      </c>
      <c r="E34" s="14">
        <f t="shared" si="15"/>
        <v>0</v>
      </c>
      <c r="F34" s="14">
        <f t="shared" si="15"/>
        <v>0</v>
      </c>
      <c r="G34" s="14">
        <f t="shared" si="15"/>
        <v>0</v>
      </c>
      <c r="H34" s="14">
        <f t="shared" si="15"/>
        <v>0</v>
      </c>
      <c r="I34" s="14">
        <f t="shared" si="15"/>
        <v>1730000000</v>
      </c>
    </row>
    <row r="35" spans="1:9" s="37" customFormat="1" x14ac:dyDescent="0.25">
      <c r="A35" s="36" t="s">
        <v>495</v>
      </c>
      <c r="B35" s="34">
        <v>7</v>
      </c>
      <c r="C35" s="22">
        <f>+SUM('PLAN INDICATIVO PDD 2020-2023'!AF68:AF74)</f>
        <v>1510000000</v>
      </c>
      <c r="D35" s="22">
        <f>+SUM('PLAN INDICATIVO PDD 2020-2023'!AG68:AG74)</f>
        <v>0</v>
      </c>
      <c r="E35" s="22">
        <f>+SUM('PLAN INDICATIVO PDD 2020-2023'!AH68:AH74)</f>
        <v>0</v>
      </c>
      <c r="F35" s="22">
        <f>+SUM('PLAN INDICATIVO PDD 2020-2023'!AI68:AI74)</f>
        <v>0</v>
      </c>
      <c r="G35" s="22">
        <f>+SUM('PLAN INDICATIVO PDD 2020-2023'!AJ68:AJ74)</f>
        <v>0</v>
      </c>
      <c r="H35" s="22">
        <f>+SUM('PLAN INDICATIVO PDD 2020-2023'!AK68:AK74)</f>
        <v>0</v>
      </c>
      <c r="I35" s="20">
        <f>SUM(C35:H35)</f>
        <v>1510000000</v>
      </c>
    </row>
    <row r="36" spans="1:9" s="37" customFormat="1" x14ac:dyDescent="0.25">
      <c r="A36" s="36" t="s">
        <v>496</v>
      </c>
      <c r="B36" s="34">
        <v>5</v>
      </c>
      <c r="C36" s="22">
        <f>+SUM('PLAN INDICATIVO PDD 2020-2023'!AF75:AF79)</f>
        <v>220000000</v>
      </c>
      <c r="D36" s="22">
        <f>+SUM('PLAN INDICATIVO PDD 2020-2023'!AG75:AG79)</f>
        <v>0</v>
      </c>
      <c r="E36" s="22">
        <f>+SUM('PLAN INDICATIVO PDD 2020-2023'!AH75:AH79)</f>
        <v>0</v>
      </c>
      <c r="F36" s="22">
        <f>+SUM('PLAN INDICATIVO PDD 2020-2023'!AI75:AI79)</f>
        <v>0</v>
      </c>
      <c r="G36" s="22">
        <f>+SUM('PLAN INDICATIVO PDD 2020-2023'!AJ75:AJ79)</f>
        <v>0</v>
      </c>
      <c r="H36" s="22">
        <f>+SUM('PLAN INDICATIVO PDD 2020-2023'!AK75:AK79)</f>
        <v>0</v>
      </c>
      <c r="I36" s="20">
        <f>SUM(C36:H36)</f>
        <v>220000000</v>
      </c>
    </row>
    <row r="37" spans="1:9" x14ac:dyDescent="0.25">
      <c r="A37" s="7" t="s">
        <v>844</v>
      </c>
      <c r="B37" s="11">
        <f>+B38</f>
        <v>28</v>
      </c>
      <c r="C37" s="13">
        <f>+C38</f>
        <v>12299000000</v>
      </c>
      <c r="D37" s="13">
        <f t="shared" ref="D37:I37" si="16">+D38</f>
        <v>0</v>
      </c>
      <c r="E37" s="13">
        <f t="shared" si="16"/>
        <v>0</v>
      </c>
      <c r="F37" s="13">
        <f t="shared" si="16"/>
        <v>0</v>
      </c>
      <c r="G37" s="13">
        <f t="shared" si="16"/>
        <v>14100000000</v>
      </c>
      <c r="H37" s="13">
        <f t="shared" si="16"/>
        <v>0</v>
      </c>
      <c r="I37" s="13">
        <f t="shared" si="16"/>
        <v>26399000000</v>
      </c>
    </row>
    <row r="38" spans="1:9" x14ac:dyDescent="0.25">
      <c r="A38" s="2" t="s">
        <v>497</v>
      </c>
      <c r="B38" s="3">
        <f>SUM(B39:B40)</f>
        <v>28</v>
      </c>
      <c r="C38" s="14">
        <f>SUM(C39:C40)</f>
        <v>12299000000</v>
      </c>
      <c r="D38" s="14">
        <f t="shared" ref="D38:I38" si="17">SUM(D39:D40)</f>
        <v>0</v>
      </c>
      <c r="E38" s="14">
        <f t="shared" si="17"/>
        <v>0</v>
      </c>
      <c r="F38" s="14">
        <f t="shared" si="17"/>
        <v>0</v>
      </c>
      <c r="G38" s="14">
        <f t="shared" si="17"/>
        <v>14100000000</v>
      </c>
      <c r="H38" s="14">
        <f t="shared" si="17"/>
        <v>0</v>
      </c>
      <c r="I38" s="14">
        <f t="shared" si="17"/>
        <v>26399000000</v>
      </c>
    </row>
    <row r="39" spans="1:9" s="37" customFormat="1" x14ac:dyDescent="0.25">
      <c r="A39" s="36" t="s">
        <v>498</v>
      </c>
      <c r="B39" s="34">
        <v>3</v>
      </c>
      <c r="C39" s="22">
        <f>+SUM('PLAN INDICATIVO PDD 2020-2023'!AF80:AF82)</f>
        <v>11237000000</v>
      </c>
      <c r="D39" s="22">
        <f>+SUM('PLAN INDICATIVO PDD 2020-2023'!AG80:AG82)</f>
        <v>0</v>
      </c>
      <c r="E39" s="22">
        <f>+SUM('PLAN INDICATIVO PDD 2020-2023'!AH80:AH82)</f>
        <v>0</v>
      </c>
      <c r="F39" s="22">
        <f>+SUM('PLAN INDICATIVO PDD 2020-2023'!AI80:AI82)</f>
        <v>0</v>
      </c>
      <c r="G39" s="22">
        <f>+SUM('PLAN INDICATIVO PDD 2020-2023'!AJ80:AJ82)</f>
        <v>14100000000</v>
      </c>
      <c r="H39" s="22">
        <f>+SUM('PLAN INDICATIVO PDD 2020-2023'!AK80:AK82)</f>
        <v>0</v>
      </c>
      <c r="I39" s="20">
        <f>SUM(C39:H39)</f>
        <v>25337000000</v>
      </c>
    </row>
    <row r="40" spans="1:9" s="21" customFormat="1" x14ac:dyDescent="0.25">
      <c r="A40" s="19" t="s">
        <v>499</v>
      </c>
      <c r="B40" s="18">
        <v>25</v>
      </c>
      <c r="C40" s="20">
        <f>+SUM('PLAN INDICATIVO PDD 2020-2023'!AF83:AF104)</f>
        <v>1062000000</v>
      </c>
      <c r="D40" s="20">
        <f>+SUM('PLAN INDICATIVO PDD 2020-2023'!AG83:AG104)</f>
        <v>0</v>
      </c>
      <c r="E40" s="20">
        <f>+SUM('PLAN INDICATIVO PDD 2020-2023'!AH83:AH104)</f>
        <v>0</v>
      </c>
      <c r="F40" s="20">
        <f>+SUM('PLAN INDICATIVO PDD 2020-2023'!AI83:AI104)</f>
        <v>0</v>
      </c>
      <c r="G40" s="20">
        <f>+SUM('PLAN INDICATIVO PDD 2020-2023'!AJ83:AJ104)</f>
        <v>0</v>
      </c>
      <c r="H40" s="20">
        <f>+SUM('PLAN INDICATIVO PDD 2020-2023'!AK83:AK104)</f>
        <v>0</v>
      </c>
      <c r="I40" s="20">
        <f>SUM(C40:H40)</f>
        <v>1062000000</v>
      </c>
    </row>
    <row r="41" spans="1:9" x14ac:dyDescent="0.25">
      <c r="A41" s="7" t="s">
        <v>24</v>
      </c>
      <c r="B41" s="11">
        <f>+B42</f>
        <v>71</v>
      </c>
      <c r="C41" s="13">
        <f>+C42</f>
        <v>0</v>
      </c>
      <c r="D41" s="13">
        <f t="shared" ref="D41:I41" si="18">+D42</f>
        <v>40000000</v>
      </c>
      <c r="E41" s="13">
        <f t="shared" si="18"/>
        <v>1626000000</v>
      </c>
      <c r="F41" s="13">
        <f t="shared" si="18"/>
        <v>0</v>
      </c>
      <c r="G41" s="13">
        <f t="shared" si="18"/>
        <v>340000000</v>
      </c>
      <c r="H41" s="13">
        <f t="shared" si="18"/>
        <v>2000000000</v>
      </c>
      <c r="I41" s="13">
        <f t="shared" si="18"/>
        <v>4006000000</v>
      </c>
    </row>
    <row r="42" spans="1:9" x14ac:dyDescent="0.25">
      <c r="A42" s="2" t="s">
        <v>502</v>
      </c>
      <c r="B42" s="3">
        <f>SUM(B43:B51)</f>
        <v>71</v>
      </c>
      <c r="C42" s="31">
        <f>SUM(C43:C51)</f>
        <v>0</v>
      </c>
      <c r="D42" s="31">
        <f t="shared" ref="D42:I42" si="19">SUM(D43:D51)</f>
        <v>40000000</v>
      </c>
      <c r="E42" s="31">
        <f t="shared" si="19"/>
        <v>1626000000</v>
      </c>
      <c r="F42" s="31">
        <f t="shared" si="19"/>
        <v>0</v>
      </c>
      <c r="G42" s="31">
        <f t="shared" si="19"/>
        <v>340000000</v>
      </c>
      <c r="H42" s="31">
        <f t="shared" si="19"/>
        <v>2000000000</v>
      </c>
      <c r="I42" s="31">
        <f t="shared" si="19"/>
        <v>4006000000</v>
      </c>
    </row>
    <row r="43" spans="1:9" s="21" customFormat="1" x14ac:dyDescent="0.25">
      <c r="A43" s="19" t="s">
        <v>505</v>
      </c>
      <c r="B43" s="18">
        <v>10</v>
      </c>
      <c r="C43" s="20">
        <f>+SUM('PLAN INDICATIVO PDD 2020-2023'!AF105:AF114)</f>
        <v>0</v>
      </c>
      <c r="D43" s="20">
        <f>+SUM('PLAN INDICATIVO PDD 2020-2023'!AG105:AG114)</f>
        <v>0</v>
      </c>
      <c r="E43" s="20">
        <f>+SUM('PLAN INDICATIVO PDD 2020-2023'!AH105:AH114)</f>
        <v>0</v>
      </c>
      <c r="F43" s="20">
        <f>+SUM('PLAN INDICATIVO PDD 2020-2023'!AI105:AI114)</f>
        <v>0</v>
      </c>
      <c r="G43" s="20">
        <f>+SUM('PLAN INDICATIVO PDD 2020-2023'!AJ105:AJ114)</f>
        <v>100000000</v>
      </c>
      <c r="H43" s="20">
        <f>+SUM('PLAN INDICATIVO PDD 2020-2023'!AK105:AK114)</f>
        <v>0</v>
      </c>
      <c r="I43" s="20">
        <f t="shared" ref="I43:I50" si="20">SUM(C43:H43)</f>
        <v>100000000</v>
      </c>
    </row>
    <row r="44" spans="1:9" s="21" customFormat="1" x14ac:dyDescent="0.25">
      <c r="A44" s="19" t="s">
        <v>506</v>
      </c>
      <c r="B44" s="18">
        <v>10</v>
      </c>
      <c r="C44" s="20">
        <f>+SUM('PLAN INDICATIVO PDD 2020-2023'!AF115:AF124)</f>
        <v>0</v>
      </c>
      <c r="D44" s="20">
        <f>+SUM('PLAN INDICATIVO PDD 2020-2023'!AG115:AG124)</f>
        <v>0</v>
      </c>
      <c r="E44" s="20">
        <f>+SUM('PLAN INDICATIVO PDD 2020-2023'!AH115:AH124)</f>
        <v>0</v>
      </c>
      <c r="F44" s="20">
        <f>+SUM('PLAN INDICATIVO PDD 2020-2023'!AI115:AI124)</f>
        <v>0</v>
      </c>
      <c r="G44" s="20">
        <f>+SUM('PLAN INDICATIVO PDD 2020-2023'!AJ115:AJ124)</f>
        <v>50000000</v>
      </c>
      <c r="H44" s="20">
        <f>+SUM('PLAN INDICATIVO PDD 2020-2023'!AK115:AK124)</f>
        <v>0</v>
      </c>
      <c r="I44" s="20">
        <f t="shared" si="20"/>
        <v>50000000</v>
      </c>
    </row>
    <row r="45" spans="1:9" s="21" customFormat="1" x14ac:dyDescent="0.25">
      <c r="A45" s="19" t="s">
        <v>504</v>
      </c>
      <c r="B45" s="18">
        <v>6</v>
      </c>
      <c r="C45" s="20">
        <f>+SUM('PLAN INDICATIVO PDD 2020-2023'!AF125:AF130)</f>
        <v>0</v>
      </c>
      <c r="D45" s="20">
        <f>+SUM('PLAN INDICATIVO PDD 2020-2023'!AG125:AG130)</f>
        <v>0</v>
      </c>
      <c r="E45" s="20">
        <f>+SUM('PLAN INDICATIVO PDD 2020-2023'!AH125:AH130)</f>
        <v>0</v>
      </c>
      <c r="F45" s="20">
        <f>+SUM('PLAN INDICATIVO PDD 2020-2023'!AI125:AI130)</f>
        <v>0</v>
      </c>
      <c r="G45" s="20">
        <f>+SUM('PLAN INDICATIVO PDD 2020-2023'!AJ125:AJ130)</f>
        <v>40000000</v>
      </c>
      <c r="H45" s="20">
        <f>+SUM('PLAN INDICATIVO PDD 2020-2023'!AK125:AK130)</f>
        <v>0</v>
      </c>
      <c r="I45" s="20">
        <f t="shared" si="20"/>
        <v>40000000</v>
      </c>
    </row>
    <row r="46" spans="1:9" s="21" customFormat="1" x14ac:dyDescent="0.25">
      <c r="A46" s="19" t="s">
        <v>507</v>
      </c>
      <c r="B46" s="18">
        <v>8</v>
      </c>
      <c r="C46" s="20">
        <f>+SUM('PLAN INDICATIVO PDD 2020-2023'!AF131:AF138)</f>
        <v>0</v>
      </c>
      <c r="D46" s="20">
        <f>+SUM('PLAN INDICATIVO PDD 2020-2023'!AG131:AG138)</f>
        <v>0</v>
      </c>
      <c r="E46" s="20">
        <f>+SUM('PLAN INDICATIVO PDD 2020-2023'!AH131:AH138)</f>
        <v>1626000000</v>
      </c>
      <c r="F46" s="20">
        <f>+SUM('PLAN INDICATIVO PDD 2020-2023'!AI131:AI138)</f>
        <v>0</v>
      </c>
      <c r="G46" s="20">
        <f>+SUM('PLAN INDICATIVO PDD 2020-2023'!AJ131:AJ138)</f>
        <v>0</v>
      </c>
      <c r="H46" s="20">
        <f>+SUM('PLAN INDICATIVO PDD 2020-2023'!AK131:AK138)</f>
        <v>0</v>
      </c>
      <c r="I46" s="20">
        <f t="shared" si="20"/>
        <v>1626000000</v>
      </c>
    </row>
    <row r="47" spans="1:9" s="21" customFormat="1" x14ac:dyDescent="0.25">
      <c r="A47" s="19" t="s">
        <v>509</v>
      </c>
      <c r="B47" s="18">
        <v>17</v>
      </c>
      <c r="C47" s="20">
        <f>+SUM('PLAN INDICATIVO PDD 2020-2023'!AF139:AF155)</f>
        <v>0</v>
      </c>
      <c r="D47" s="20">
        <f>+SUM('PLAN INDICATIVO PDD 2020-2023'!AG139:AG155)</f>
        <v>0</v>
      </c>
      <c r="E47" s="20">
        <f>+SUM('PLAN INDICATIVO PDD 2020-2023'!AH139:AH155)</f>
        <v>0</v>
      </c>
      <c r="F47" s="20">
        <f>+SUM('PLAN INDICATIVO PDD 2020-2023'!AI139:AI155)</f>
        <v>0</v>
      </c>
      <c r="G47" s="20">
        <f>+SUM('PLAN INDICATIVO PDD 2020-2023'!AJ139:AJ155)</f>
        <v>70000000</v>
      </c>
      <c r="H47" s="20">
        <f>+SUM('PLAN INDICATIVO PDD 2020-2023'!AK139:AK155)</f>
        <v>0</v>
      </c>
      <c r="I47" s="20">
        <f t="shared" si="20"/>
        <v>70000000</v>
      </c>
    </row>
    <row r="48" spans="1:9" s="37" customFormat="1" x14ac:dyDescent="0.25">
      <c r="A48" s="36" t="s">
        <v>501</v>
      </c>
      <c r="B48" s="34">
        <v>6</v>
      </c>
      <c r="C48" s="22">
        <f>+SUM('PLAN INDICATIVO PDD 2020-2023'!AF156:AF161)</f>
        <v>0</v>
      </c>
      <c r="D48" s="22">
        <f>+SUM('PLAN INDICATIVO PDD 2020-2023'!AG156:AG161)</f>
        <v>0</v>
      </c>
      <c r="E48" s="22">
        <f>+SUM('PLAN INDICATIVO PDD 2020-2023'!AH156:AH161)</f>
        <v>0</v>
      </c>
      <c r="F48" s="22">
        <f>+SUM('PLAN INDICATIVO PDD 2020-2023'!AI156:AI161)</f>
        <v>0</v>
      </c>
      <c r="G48" s="22">
        <f>+SUM('PLAN INDICATIVO PDD 2020-2023'!AJ156:AJ161)</f>
        <v>40000000</v>
      </c>
      <c r="H48" s="22">
        <f>+SUM('PLAN INDICATIVO PDD 2020-2023'!AK156:AK161)</f>
        <v>2000000000</v>
      </c>
      <c r="I48" s="20">
        <f t="shared" si="20"/>
        <v>2040000000</v>
      </c>
    </row>
    <row r="49" spans="1:9" s="37" customFormat="1" x14ac:dyDescent="0.25">
      <c r="A49" s="36" t="s">
        <v>500</v>
      </c>
      <c r="B49" s="34">
        <v>9</v>
      </c>
      <c r="C49" s="22">
        <f>+SUM('PLAN INDICATIVO PDD 2020-2023'!AF162:AF170)</f>
        <v>0</v>
      </c>
      <c r="D49" s="22">
        <f>+SUM('PLAN INDICATIVO PDD 2020-2023'!AG162:AG170)</f>
        <v>40000000</v>
      </c>
      <c r="E49" s="22">
        <f>+SUM('PLAN INDICATIVO PDD 2020-2023'!AH162:AH170)</f>
        <v>0</v>
      </c>
      <c r="F49" s="22">
        <f>+SUM('PLAN INDICATIVO PDD 2020-2023'!AI162:AI170)</f>
        <v>0</v>
      </c>
      <c r="G49" s="22">
        <f>+SUM('PLAN INDICATIVO PDD 2020-2023'!AJ162:AJ170)</f>
        <v>0</v>
      </c>
      <c r="H49" s="22">
        <f>+SUM('PLAN INDICATIVO PDD 2020-2023'!AK162:AK170)</f>
        <v>0</v>
      </c>
      <c r="I49" s="20">
        <f t="shared" si="20"/>
        <v>40000000</v>
      </c>
    </row>
    <row r="50" spans="1:9" s="37" customFormat="1" x14ac:dyDescent="0.25">
      <c r="A50" s="36" t="s">
        <v>503</v>
      </c>
      <c r="B50" s="34">
        <v>3</v>
      </c>
      <c r="C50" s="22">
        <f>+SUM('PLAN INDICATIVO PDD 2020-2023'!AF171:AF173)</f>
        <v>0</v>
      </c>
      <c r="D50" s="22">
        <f>+SUM('PLAN INDICATIVO PDD 2020-2023'!AG171:AG173)</f>
        <v>0</v>
      </c>
      <c r="E50" s="22">
        <f>+SUM('PLAN INDICATIVO PDD 2020-2023'!AH171:AH173)</f>
        <v>0</v>
      </c>
      <c r="F50" s="22">
        <f>+SUM('PLAN INDICATIVO PDD 2020-2023'!AI171:AI173)</f>
        <v>0</v>
      </c>
      <c r="G50" s="22">
        <f>+SUM('PLAN INDICATIVO PDD 2020-2023'!AJ171:AJ173)</f>
        <v>10000000</v>
      </c>
      <c r="H50" s="22">
        <f>+SUM('PLAN INDICATIVO PDD 2020-2023'!AK171:AK173)</f>
        <v>0</v>
      </c>
      <c r="I50" s="20">
        <f t="shared" si="20"/>
        <v>10000000</v>
      </c>
    </row>
    <row r="51" spans="1:9" s="21" customFormat="1" x14ac:dyDescent="0.25">
      <c r="A51" s="19" t="s">
        <v>508</v>
      </c>
      <c r="B51" s="18">
        <v>2</v>
      </c>
      <c r="C51" s="20">
        <f>+SUM('PLAN INDICATIVO PDD 2020-2023'!AF174:AF175)</f>
        <v>0</v>
      </c>
      <c r="D51" s="20">
        <f>+SUM('PLAN INDICATIVO PDD 2020-2023'!AG174:AG175)</f>
        <v>0</v>
      </c>
      <c r="E51" s="20">
        <f>+SUM('PLAN INDICATIVO PDD 2020-2023'!AH174:AH175)</f>
        <v>0</v>
      </c>
      <c r="F51" s="20">
        <f>+SUM('PLAN INDICATIVO PDD 2020-2023'!AI174:AI175)</f>
        <v>0</v>
      </c>
      <c r="G51" s="20">
        <f>+SUM('PLAN INDICATIVO PDD 2020-2023'!AJ174:AJ175)</f>
        <v>30000000</v>
      </c>
      <c r="H51" s="20">
        <f>+SUM('PLAN INDICATIVO PDD 2020-2023'!AK174:AK175)</f>
        <v>0</v>
      </c>
      <c r="I51" s="20">
        <f>SUM(C51:H51)</f>
        <v>30000000</v>
      </c>
    </row>
    <row r="52" spans="1:9" x14ac:dyDescent="0.25">
      <c r="A52" s="7" t="s">
        <v>512</v>
      </c>
      <c r="B52" s="11">
        <f>+B53</f>
        <v>11</v>
      </c>
      <c r="C52" s="13">
        <f t="shared" ref="B52:I53" si="21">+C53</f>
        <v>111000000</v>
      </c>
      <c r="D52" s="13">
        <f t="shared" si="21"/>
        <v>0</v>
      </c>
      <c r="E52" s="13">
        <f t="shared" si="21"/>
        <v>248000000</v>
      </c>
      <c r="F52" s="13">
        <f t="shared" si="21"/>
        <v>0</v>
      </c>
      <c r="G52" s="13">
        <f t="shared" si="21"/>
        <v>0</v>
      </c>
      <c r="H52" s="13">
        <f t="shared" si="21"/>
        <v>0</v>
      </c>
      <c r="I52" s="13">
        <f t="shared" si="21"/>
        <v>359000000</v>
      </c>
    </row>
    <row r="53" spans="1:9" x14ac:dyDescent="0.25">
      <c r="A53" s="2" t="s">
        <v>510</v>
      </c>
      <c r="B53" s="3">
        <f t="shared" si="21"/>
        <v>11</v>
      </c>
      <c r="C53" s="14">
        <f>+C54</f>
        <v>111000000</v>
      </c>
      <c r="D53" s="14">
        <f t="shared" si="21"/>
        <v>0</v>
      </c>
      <c r="E53" s="14">
        <f t="shared" si="21"/>
        <v>248000000</v>
      </c>
      <c r="F53" s="14">
        <f t="shared" si="21"/>
        <v>0</v>
      </c>
      <c r="G53" s="14">
        <f t="shared" si="21"/>
        <v>0</v>
      </c>
      <c r="H53" s="14">
        <f t="shared" si="21"/>
        <v>0</v>
      </c>
      <c r="I53" s="14">
        <f t="shared" si="21"/>
        <v>359000000</v>
      </c>
    </row>
    <row r="54" spans="1:9" s="37" customFormat="1" x14ac:dyDescent="0.25">
      <c r="A54" s="36" t="s">
        <v>845</v>
      </c>
      <c r="B54" s="34">
        <v>11</v>
      </c>
      <c r="C54" s="22">
        <f>+SUM('PLAN INDICATIVO PDD 2020-2023'!AF176:AF186)</f>
        <v>111000000</v>
      </c>
      <c r="D54" s="22">
        <f>+SUM('PLAN INDICATIVO PDD 2020-2023'!AG176:AG186)</f>
        <v>0</v>
      </c>
      <c r="E54" s="22">
        <f>+SUM('PLAN INDICATIVO PDD 2020-2023'!AH176:AH186)</f>
        <v>248000000</v>
      </c>
      <c r="F54" s="22">
        <f>+SUM('PLAN INDICATIVO PDD 2020-2023'!AI176:AI186)</f>
        <v>0</v>
      </c>
      <c r="G54" s="22">
        <f>+SUM('PLAN INDICATIVO PDD 2020-2023'!AJ176:AJ186)</f>
        <v>0</v>
      </c>
      <c r="H54" s="22">
        <f>+SUM('PLAN INDICATIVO PDD 2020-2023'!AK176:AK186)</f>
        <v>0</v>
      </c>
      <c r="I54" s="20">
        <f>SUM(C54:H54)</f>
        <v>359000000</v>
      </c>
    </row>
    <row r="55" spans="1:9" x14ac:dyDescent="0.25">
      <c r="A55" s="7" t="s">
        <v>513</v>
      </c>
      <c r="B55" s="11">
        <f>+B58+B62+B56</f>
        <v>32</v>
      </c>
      <c r="C55" s="13">
        <f>+C58+C62+C56</f>
        <v>1082000000</v>
      </c>
      <c r="D55" s="13">
        <f t="shared" ref="D55:I55" si="22">+D58+D62+D56</f>
        <v>0</v>
      </c>
      <c r="E55" s="13">
        <f t="shared" si="22"/>
        <v>803000000</v>
      </c>
      <c r="F55" s="13">
        <f t="shared" si="22"/>
        <v>1500000000</v>
      </c>
      <c r="G55" s="13">
        <f t="shared" si="22"/>
        <v>0</v>
      </c>
      <c r="H55" s="13">
        <f t="shared" si="22"/>
        <v>5400000000</v>
      </c>
      <c r="I55" s="13">
        <f t="shared" si="22"/>
        <v>8785000000</v>
      </c>
    </row>
    <row r="56" spans="1:9" x14ac:dyDescent="0.25">
      <c r="A56" s="2" t="s">
        <v>519</v>
      </c>
      <c r="B56" s="3">
        <f>+B57</f>
        <v>6</v>
      </c>
      <c r="C56" s="14">
        <f>+C57</f>
        <v>0</v>
      </c>
      <c r="D56" s="14">
        <f t="shared" ref="D56:I56" si="23">+D57</f>
        <v>0</v>
      </c>
      <c r="E56" s="14">
        <f t="shared" si="23"/>
        <v>803000000</v>
      </c>
      <c r="F56" s="14">
        <f t="shared" si="23"/>
        <v>200000000</v>
      </c>
      <c r="G56" s="14">
        <f t="shared" si="23"/>
        <v>0</v>
      </c>
      <c r="H56" s="14">
        <f t="shared" si="23"/>
        <v>0</v>
      </c>
      <c r="I56" s="14">
        <f t="shared" si="23"/>
        <v>1003000000</v>
      </c>
    </row>
    <row r="57" spans="1:9" s="21" customFormat="1" x14ac:dyDescent="0.25">
      <c r="A57" s="19" t="s">
        <v>520</v>
      </c>
      <c r="B57" s="18">
        <v>6</v>
      </c>
      <c r="C57" s="20">
        <f>+SUM('PLAN INDICATIVO PDD 2020-2023'!AF187:AF192)</f>
        <v>0</v>
      </c>
      <c r="D57" s="20">
        <f>+SUM('PLAN INDICATIVO PDD 2020-2023'!AG187:AG192)</f>
        <v>0</v>
      </c>
      <c r="E57" s="20">
        <f>+SUM('PLAN INDICATIVO PDD 2020-2023'!AH187:AH192)</f>
        <v>803000000</v>
      </c>
      <c r="F57" s="20">
        <f>+SUM('PLAN INDICATIVO PDD 2020-2023'!AI187:AI192)</f>
        <v>200000000</v>
      </c>
      <c r="G57" s="20">
        <f>+SUM('PLAN INDICATIVO PDD 2020-2023'!AJ187:AJ192)</f>
        <v>0</v>
      </c>
      <c r="H57" s="20">
        <f>+SUM('PLAN INDICATIVO PDD 2020-2023'!AK187:AK192)</f>
        <v>0</v>
      </c>
      <c r="I57" s="20">
        <f>SUM(C57:H57)</f>
        <v>1003000000</v>
      </c>
    </row>
    <row r="58" spans="1:9" x14ac:dyDescent="0.25">
      <c r="A58" s="2" t="s">
        <v>514</v>
      </c>
      <c r="B58" s="3">
        <f>SUM(B59:B61)</f>
        <v>24</v>
      </c>
      <c r="C58" s="14">
        <f>SUM(C59:C61)</f>
        <v>1082000000</v>
      </c>
      <c r="D58" s="14">
        <f t="shared" ref="D58:I58" si="24">SUM(D59:D61)</f>
        <v>0</v>
      </c>
      <c r="E58" s="14">
        <f t="shared" si="24"/>
        <v>0</v>
      </c>
      <c r="F58" s="14">
        <f t="shared" si="24"/>
        <v>1300000000</v>
      </c>
      <c r="G58" s="14">
        <f t="shared" si="24"/>
        <v>0</v>
      </c>
      <c r="H58" s="14">
        <f t="shared" si="24"/>
        <v>5400000000</v>
      </c>
      <c r="I58" s="14">
        <f t="shared" si="24"/>
        <v>7782000000</v>
      </c>
    </row>
    <row r="59" spans="1:9" s="37" customFormat="1" x14ac:dyDescent="0.25">
      <c r="A59" s="36" t="s">
        <v>846</v>
      </c>
      <c r="B59" s="34">
        <v>8</v>
      </c>
      <c r="C59" s="22">
        <f>+SUM('PLAN INDICATIVO PDD 2020-2023'!AF193:AF200)</f>
        <v>194760000</v>
      </c>
      <c r="D59" s="22">
        <f>+SUM('PLAN INDICATIVO PDD 2020-2023'!AG193:AG200)</f>
        <v>0</v>
      </c>
      <c r="E59" s="22">
        <f>+SUM('PLAN INDICATIVO PDD 2020-2023'!AH193:AH200)</f>
        <v>0</v>
      </c>
      <c r="F59" s="22">
        <f>+SUM('PLAN INDICATIVO PDD 2020-2023'!AI193:AI200)</f>
        <v>0</v>
      </c>
      <c r="G59" s="22">
        <f>+SUM('PLAN INDICATIVO PDD 2020-2023'!AJ193:AJ200)</f>
        <v>0</v>
      </c>
      <c r="H59" s="22">
        <f>+SUM('PLAN INDICATIVO PDD 2020-2023'!AK193:AK200)</f>
        <v>5000000000</v>
      </c>
      <c r="I59" s="20">
        <f>SUM(C59:H59)</f>
        <v>5194760000</v>
      </c>
    </row>
    <row r="60" spans="1:9" s="37" customFormat="1" x14ac:dyDescent="0.25">
      <c r="A60" s="36" t="s">
        <v>515</v>
      </c>
      <c r="B60" s="34">
        <v>9</v>
      </c>
      <c r="C60" s="22">
        <f>+SUM('PLAN INDICATIVO PDD 2020-2023'!AF201:AF209)</f>
        <v>508540000</v>
      </c>
      <c r="D60" s="22">
        <f>+SUM('PLAN INDICATIVO PDD 2020-2023'!AG201:AG209)</f>
        <v>0</v>
      </c>
      <c r="E60" s="22">
        <f>+SUM('PLAN INDICATIVO PDD 2020-2023'!AH201:AH209)</f>
        <v>0</v>
      </c>
      <c r="F60" s="22">
        <f>+SUM('PLAN INDICATIVO PDD 2020-2023'!AI201:AI209)</f>
        <v>500000000</v>
      </c>
      <c r="G60" s="22">
        <f>+SUM('PLAN INDICATIVO PDD 2020-2023'!AJ201:AJ209)</f>
        <v>0</v>
      </c>
      <c r="H60" s="22">
        <f>+SUM('PLAN INDICATIVO PDD 2020-2023'!AK201:AK209)</f>
        <v>0</v>
      </c>
      <c r="I60" s="20">
        <f>SUM(C60:H60)</f>
        <v>1008540000</v>
      </c>
    </row>
    <row r="61" spans="1:9" s="21" customFormat="1" x14ac:dyDescent="0.25">
      <c r="A61" s="19" t="s">
        <v>516</v>
      </c>
      <c r="B61" s="18">
        <v>7</v>
      </c>
      <c r="C61" s="20">
        <f>+SUM('PLAN INDICATIVO PDD 2020-2023'!AF210:AF216)</f>
        <v>378700000</v>
      </c>
      <c r="D61" s="20">
        <f>+SUM('PLAN INDICATIVO PDD 2020-2023'!AG210:AG216)</f>
        <v>0</v>
      </c>
      <c r="E61" s="20">
        <f>+SUM('PLAN INDICATIVO PDD 2020-2023'!AH210:AH216)</f>
        <v>0</v>
      </c>
      <c r="F61" s="20">
        <f>+SUM('PLAN INDICATIVO PDD 2020-2023'!AI210:AI216)</f>
        <v>800000000</v>
      </c>
      <c r="G61" s="20">
        <f>+SUM('PLAN INDICATIVO PDD 2020-2023'!AJ210:AJ216)</f>
        <v>0</v>
      </c>
      <c r="H61" s="22">
        <f>+SUM('PLAN INDICATIVO PDD 2020-2023'!AK210:AK216)</f>
        <v>400000000</v>
      </c>
      <c r="I61" s="20">
        <f>SUM(C61:H61)</f>
        <v>1578700000</v>
      </c>
    </row>
    <row r="62" spans="1:9" x14ac:dyDescent="0.25">
      <c r="A62" s="2" t="s">
        <v>518</v>
      </c>
      <c r="B62" s="3">
        <f>+B63</f>
        <v>2</v>
      </c>
      <c r="C62" s="14">
        <f>+C63</f>
        <v>0</v>
      </c>
      <c r="D62" s="14">
        <f t="shared" ref="D62:I62" si="25">+D63</f>
        <v>0</v>
      </c>
      <c r="E62" s="14">
        <f t="shared" si="25"/>
        <v>0</v>
      </c>
      <c r="F62" s="14">
        <f t="shared" si="25"/>
        <v>0</v>
      </c>
      <c r="G62" s="14">
        <f t="shared" si="25"/>
        <v>0</v>
      </c>
      <c r="H62" s="14">
        <f t="shared" si="25"/>
        <v>0</v>
      </c>
      <c r="I62" s="14">
        <f t="shared" si="25"/>
        <v>0</v>
      </c>
    </row>
    <row r="63" spans="1:9" s="21" customFormat="1" x14ac:dyDescent="0.25">
      <c r="A63" s="19" t="s">
        <v>517</v>
      </c>
      <c r="B63" s="18">
        <v>2</v>
      </c>
      <c r="C63" s="20">
        <f>+SUM('PLAN INDICATIVO PDD 2020-2023'!AF217:AF217)</f>
        <v>0</v>
      </c>
      <c r="D63" s="20">
        <f>+SUM('PLAN INDICATIVO PDD 2020-2023'!AG217:AG217)</f>
        <v>0</v>
      </c>
      <c r="E63" s="20">
        <f>+SUM('PLAN INDICATIVO PDD 2020-2023'!AH217:AH217)</f>
        <v>0</v>
      </c>
      <c r="F63" s="20">
        <f>+SUM('PLAN INDICATIVO PDD 2020-2023'!AI217:AI217)</f>
        <v>0</v>
      </c>
      <c r="G63" s="20">
        <f>+SUM('PLAN INDICATIVO PDD 2020-2023'!AJ217:AJ217)</f>
        <v>0</v>
      </c>
      <c r="H63" s="20">
        <f>+SUM('PLAN INDICATIVO PDD 2020-2023'!AK217:AK217)</f>
        <v>0</v>
      </c>
      <c r="I63" s="20">
        <f>SUM(C63:H63)</f>
        <v>0</v>
      </c>
    </row>
    <row r="64" spans="1:9" x14ac:dyDescent="0.25">
      <c r="A64" s="8" t="s">
        <v>521</v>
      </c>
      <c r="B64" s="10">
        <f>+B65</f>
        <v>23</v>
      </c>
      <c r="C64" s="12">
        <f>+C65</f>
        <v>0</v>
      </c>
      <c r="D64" s="12">
        <f t="shared" ref="D64:I64" si="26">+D65</f>
        <v>30000000</v>
      </c>
      <c r="E64" s="12">
        <f t="shared" si="26"/>
        <v>817000000</v>
      </c>
      <c r="F64" s="12">
        <f t="shared" si="26"/>
        <v>700000000</v>
      </c>
      <c r="G64" s="12">
        <f t="shared" si="26"/>
        <v>130000000</v>
      </c>
      <c r="H64" s="12">
        <f t="shared" si="26"/>
        <v>0</v>
      </c>
      <c r="I64" s="12">
        <f t="shared" si="26"/>
        <v>1677000000</v>
      </c>
    </row>
    <row r="65" spans="1:9" x14ac:dyDescent="0.25">
      <c r="A65" s="7" t="s">
        <v>522</v>
      </c>
      <c r="B65" s="11">
        <f>+B74+B78+B66+B69+B72+B76</f>
        <v>23</v>
      </c>
      <c r="C65" s="13">
        <f>+C74+C78+C66+C69+C72+C76</f>
        <v>0</v>
      </c>
      <c r="D65" s="13">
        <f t="shared" ref="D65:I65" si="27">+D74+D78+D66+D69+D72+D76</f>
        <v>30000000</v>
      </c>
      <c r="E65" s="13">
        <f t="shared" si="27"/>
        <v>817000000</v>
      </c>
      <c r="F65" s="13">
        <f t="shared" si="27"/>
        <v>700000000</v>
      </c>
      <c r="G65" s="13">
        <f t="shared" si="27"/>
        <v>130000000</v>
      </c>
      <c r="H65" s="13">
        <f t="shared" si="27"/>
        <v>0</v>
      </c>
      <c r="I65" s="13">
        <f t="shared" si="27"/>
        <v>1677000000</v>
      </c>
    </row>
    <row r="66" spans="1:9" x14ac:dyDescent="0.25">
      <c r="A66" s="2" t="s">
        <v>526</v>
      </c>
      <c r="B66" s="3">
        <f>SUM(B67:B68)</f>
        <v>4</v>
      </c>
      <c r="C66" s="31">
        <f>SUM(C67:C68)</f>
        <v>0</v>
      </c>
      <c r="D66" s="31">
        <f t="shared" ref="D66:I66" si="28">SUM(D67:D68)</f>
        <v>30000000</v>
      </c>
      <c r="E66" s="31">
        <f t="shared" si="28"/>
        <v>0</v>
      </c>
      <c r="F66" s="31">
        <f t="shared" si="28"/>
        <v>0</v>
      </c>
      <c r="G66" s="31">
        <f t="shared" si="28"/>
        <v>40000000</v>
      </c>
      <c r="H66" s="31">
        <f t="shared" si="28"/>
        <v>0</v>
      </c>
      <c r="I66" s="31">
        <f t="shared" si="28"/>
        <v>70000000</v>
      </c>
    </row>
    <row r="67" spans="1:9" s="37" customFormat="1" x14ac:dyDescent="0.25">
      <c r="A67" s="36" t="s">
        <v>848</v>
      </c>
      <c r="B67" s="34">
        <v>3</v>
      </c>
      <c r="C67" s="22">
        <f>+SUM('PLAN INDICATIVO PDD 2020-2023'!AF218:AF220)</f>
        <v>0</v>
      </c>
      <c r="D67" s="22">
        <f>+SUM('PLAN INDICATIVO PDD 2020-2023'!AG218:AG220)</f>
        <v>30000000</v>
      </c>
      <c r="E67" s="22">
        <f>+SUM('PLAN INDICATIVO PDD 2020-2023'!AH218:AH220)</f>
        <v>0</v>
      </c>
      <c r="F67" s="22">
        <f>+SUM('PLAN INDICATIVO PDD 2020-2023'!AI218:AI220)</f>
        <v>0</v>
      </c>
      <c r="G67" s="22">
        <f>+SUM('PLAN INDICATIVO PDD 2020-2023'!AJ218:AJ220)</f>
        <v>0</v>
      </c>
      <c r="H67" s="22">
        <f>+SUM('PLAN INDICATIVO PDD 2020-2023'!AK218:AK220)</f>
        <v>0</v>
      </c>
      <c r="I67" s="20">
        <f>SUM(C67:H67)</f>
        <v>30000000</v>
      </c>
    </row>
    <row r="68" spans="1:9" s="21" customFormat="1" x14ac:dyDescent="0.25">
      <c r="A68" s="19" t="s">
        <v>849</v>
      </c>
      <c r="B68" s="18">
        <v>1</v>
      </c>
      <c r="C68" s="20">
        <f>+SUM('PLAN INDICATIVO PDD 2020-2023'!AF221)</f>
        <v>0</v>
      </c>
      <c r="D68" s="20">
        <f>+SUM('PLAN INDICATIVO PDD 2020-2023'!AG221)</f>
        <v>0</v>
      </c>
      <c r="E68" s="20">
        <f>+SUM('PLAN INDICATIVO PDD 2020-2023'!AH221)</f>
        <v>0</v>
      </c>
      <c r="F68" s="20">
        <f>+SUM('PLAN INDICATIVO PDD 2020-2023'!AI221)</f>
        <v>0</v>
      </c>
      <c r="G68" s="20">
        <f>+SUM('PLAN INDICATIVO PDD 2020-2023'!AJ221)</f>
        <v>40000000</v>
      </c>
      <c r="H68" s="20">
        <f>+SUM('PLAN INDICATIVO PDD 2020-2023'!AK221)</f>
        <v>0</v>
      </c>
      <c r="I68" s="20">
        <f>SUM(C68:H68)</f>
        <v>40000000</v>
      </c>
    </row>
    <row r="69" spans="1:9" x14ac:dyDescent="0.25">
      <c r="A69" s="2" t="s">
        <v>527</v>
      </c>
      <c r="B69" s="3">
        <f>SUM(B70:B71)</f>
        <v>9</v>
      </c>
      <c r="C69" s="31">
        <f>SUM(C70:C71)</f>
        <v>0</v>
      </c>
      <c r="D69" s="31">
        <f t="shared" ref="D69:I69" si="29">SUM(D70:D71)</f>
        <v>0</v>
      </c>
      <c r="E69" s="31">
        <f t="shared" si="29"/>
        <v>817000000</v>
      </c>
      <c r="F69" s="31">
        <f t="shared" si="29"/>
        <v>0</v>
      </c>
      <c r="G69" s="31">
        <f t="shared" si="29"/>
        <v>20000000</v>
      </c>
      <c r="H69" s="31">
        <f t="shared" si="29"/>
        <v>0</v>
      </c>
      <c r="I69" s="31">
        <f t="shared" si="29"/>
        <v>837000000</v>
      </c>
    </row>
    <row r="70" spans="1:9" s="21" customFormat="1" x14ac:dyDescent="0.25">
      <c r="A70" s="19" t="s">
        <v>850</v>
      </c>
      <c r="B70" s="18">
        <v>4</v>
      </c>
      <c r="C70" s="20">
        <f>+SUM('PLAN INDICATIVO PDD 2020-2023'!AF222:AF225)</f>
        <v>0</v>
      </c>
      <c r="D70" s="20">
        <f>+SUM('PLAN INDICATIVO PDD 2020-2023'!AG222:AG225)</f>
        <v>0</v>
      </c>
      <c r="E70" s="20">
        <f>+SUM('PLAN INDICATIVO PDD 2020-2023'!AH222:AH225)</f>
        <v>817000000</v>
      </c>
      <c r="F70" s="20">
        <f>+SUM('PLAN INDICATIVO PDD 2020-2023'!AI222:AI225)</f>
        <v>0</v>
      </c>
      <c r="G70" s="20">
        <f>+SUM('PLAN INDICATIVO PDD 2020-2023'!AJ222:AJ225)</f>
        <v>0</v>
      </c>
      <c r="H70" s="20">
        <f>+SUM('PLAN INDICATIVO PDD 2020-2023'!AK222:AK225)</f>
        <v>0</v>
      </c>
      <c r="I70" s="20">
        <f>SUM(C70:H70)</f>
        <v>817000000</v>
      </c>
    </row>
    <row r="71" spans="1:9" s="21" customFormat="1" x14ac:dyDescent="0.25">
      <c r="A71" s="19" t="s">
        <v>528</v>
      </c>
      <c r="B71" s="18">
        <v>5</v>
      </c>
      <c r="C71" s="20">
        <f>+SUM('PLAN INDICATIVO PDD 2020-2023'!AF226:AF230)</f>
        <v>0</v>
      </c>
      <c r="D71" s="20">
        <f>+SUM('PLAN INDICATIVO PDD 2020-2023'!AG226:AG230)</f>
        <v>0</v>
      </c>
      <c r="E71" s="20">
        <f>+SUM('PLAN INDICATIVO PDD 2020-2023'!AH226:AH230)</f>
        <v>0</v>
      </c>
      <c r="F71" s="20">
        <f>+SUM('PLAN INDICATIVO PDD 2020-2023'!AI226:AI230)</f>
        <v>0</v>
      </c>
      <c r="G71" s="20">
        <f>+SUM('PLAN INDICATIVO PDD 2020-2023'!AJ226:AJ230)</f>
        <v>20000000</v>
      </c>
      <c r="H71" s="20">
        <f>+SUM('PLAN INDICATIVO PDD 2020-2023'!AK226:AK230)</f>
        <v>0</v>
      </c>
      <c r="I71" s="20">
        <f>SUM(C71:H71)</f>
        <v>20000000</v>
      </c>
    </row>
    <row r="72" spans="1:9" x14ac:dyDescent="0.25">
      <c r="A72" s="2" t="s">
        <v>529</v>
      </c>
      <c r="B72" s="3">
        <f t="shared" ref="B72:I72" si="30">+B73</f>
        <v>7</v>
      </c>
      <c r="C72" s="14">
        <f>+C73</f>
        <v>0</v>
      </c>
      <c r="D72" s="14">
        <f t="shared" si="30"/>
        <v>0</v>
      </c>
      <c r="E72" s="14">
        <f t="shared" si="30"/>
        <v>0</v>
      </c>
      <c r="F72" s="14">
        <f t="shared" si="30"/>
        <v>0</v>
      </c>
      <c r="G72" s="14">
        <f t="shared" si="30"/>
        <v>30000000</v>
      </c>
      <c r="H72" s="14">
        <f t="shared" si="30"/>
        <v>0</v>
      </c>
      <c r="I72" s="14">
        <f t="shared" si="30"/>
        <v>30000000</v>
      </c>
    </row>
    <row r="73" spans="1:9" s="21" customFormat="1" x14ac:dyDescent="0.25">
      <c r="A73" s="19" t="s">
        <v>530</v>
      </c>
      <c r="B73" s="18">
        <v>7</v>
      </c>
      <c r="C73" s="20">
        <f>+SUM('PLAN INDICATIVO PDD 2020-2023'!AF231:AF237)</f>
        <v>0</v>
      </c>
      <c r="D73" s="20">
        <f>+SUM('PLAN INDICATIVO PDD 2020-2023'!AG231:AG237)</f>
        <v>0</v>
      </c>
      <c r="E73" s="20">
        <f>+SUM('PLAN INDICATIVO PDD 2020-2023'!AH231:AH237)</f>
        <v>0</v>
      </c>
      <c r="F73" s="20">
        <f>+SUM('PLAN INDICATIVO PDD 2020-2023'!AI231:AI237)</f>
        <v>0</v>
      </c>
      <c r="G73" s="20">
        <f>+SUM('PLAN INDICATIVO PDD 2020-2023'!AJ231:AJ237)</f>
        <v>30000000</v>
      </c>
      <c r="H73" s="20">
        <f>+SUM('PLAN INDICATIVO PDD 2020-2023'!AK231:AK237)</f>
        <v>0</v>
      </c>
      <c r="I73" s="20">
        <f>SUM(C73:H73)</f>
        <v>30000000</v>
      </c>
    </row>
    <row r="74" spans="1:9" x14ac:dyDescent="0.25">
      <c r="A74" s="2" t="s">
        <v>524</v>
      </c>
      <c r="B74" s="3">
        <f t="shared" ref="B74:I74" si="31">+B75</f>
        <v>1</v>
      </c>
      <c r="C74" s="14">
        <f>+C75</f>
        <v>0</v>
      </c>
      <c r="D74" s="14">
        <f t="shared" si="31"/>
        <v>0</v>
      </c>
      <c r="E74" s="14">
        <f t="shared" si="31"/>
        <v>0</v>
      </c>
      <c r="F74" s="14">
        <f t="shared" si="31"/>
        <v>0</v>
      </c>
      <c r="G74" s="14">
        <f t="shared" si="31"/>
        <v>0</v>
      </c>
      <c r="H74" s="14">
        <f t="shared" si="31"/>
        <v>0</v>
      </c>
      <c r="I74" s="14">
        <f t="shared" si="31"/>
        <v>0</v>
      </c>
    </row>
    <row r="75" spans="1:9" s="37" customFormat="1" x14ac:dyDescent="0.25">
      <c r="A75" s="36" t="s">
        <v>523</v>
      </c>
      <c r="B75" s="34">
        <v>1</v>
      </c>
      <c r="C75" s="22">
        <f>+SUM('PLAN INDICATIVO PDD 2020-2023'!AF238)</f>
        <v>0</v>
      </c>
      <c r="D75" s="22">
        <f>+SUM('PLAN INDICATIVO PDD 2020-2023'!AG238)</f>
        <v>0</v>
      </c>
      <c r="E75" s="22">
        <f>+SUM('PLAN INDICATIVO PDD 2020-2023'!AH238)</f>
        <v>0</v>
      </c>
      <c r="F75" s="22">
        <f>+SUM('PLAN INDICATIVO PDD 2020-2023'!AI238)</f>
        <v>0</v>
      </c>
      <c r="G75" s="22">
        <f>+SUM('PLAN INDICATIVO PDD 2020-2023'!AJ238)</f>
        <v>0</v>
      </c>
      <c r="H75" s="22">
        <f>+SUM('PLAN INDICATIVO PDD 2020-2023'!AK238)</f>
        <v>0</v>
      </c>
      <c r="I75" s="20">
        <f>SUM(C75:H75)</f>
        <v>0</v>
      </c>
    </row>
    <row r="76" spans="1:9" s="39" customFormat="1" x14ac:dyDescent="0.25">
      <c r="A76" s="38" t="s">
        <v>857</v>
      </c>
      <c r="B76" s="35">
        <f t="shared" ref="B76:I76" si="32">+B77</f>
        <v>1</v>
      </c>
      <c r="C76" s="17">
        <f>+C77</f>
        <v>0</v>
      </c>
      <c r="D76" s="17">
        <f t="shared" si="32"/>
        <v>0</v>
      </c>
      <c r="E76" s="17">
        <f t="shared" si="32"/>
        <v>0</v>
      </c>
      <c r="F76" s="17">
        <f t="shared" si="32"/>
        <v>700000000</v>
      </c>
      <c r="G76" s="17">
        <f t="shared" si="32"/>
        <v>0</v>
      </c>
      <c r="H76" s="17">
        <f t="shared" si="32"/>
        <v>0</v>
      </c>
      <c r="I76" s="17">
        <f t="shared" si="32"/>
        <v>700000000</v>
      </c>
    </row>
    <row r="77" spans="1:9" s="37" customFormat="1" x14ac:dyDescent="0.25">
      <c r="A77" s="36" t="s">
        <v>531</v>
      </c>
      <c r="B77" s="34">
        <v>1</v>
      </c>
      <c r="C77" s="22">
        <f>+SUM('PLAN INDICATIVO PDD 2020-2023'!AF239)</f>
        <v>0</v>
      </c>
      <c r="D77" s="22">
        <f>+SUM('PLAN INDICATIVO PDD 2020-2023'!AG239)</f>
        <v>0</v>
      </c>
      <c r="E77" s="22">
        <f>+SUM('PLAN INDICATIVO PDD 2020-2023'!AH239)</f>
        <v>0</v>
      </c>
      <c r="F77" s="22">
        <f>+SUM('PLAN INDICATIVO PDD 2020-2023'!AI239)</f>
        <v>700000000</v>
      </c>
      <c r="G77" s="22">
        <f>+SUM('PLAN INDICATIVO PDD 2020-2023'!AJ239)</f>
        <v>0</v>
      </c>
      <c r="H77" s="22">
        <f>+SUM('PLAN INDICATIVO PDD 2020-2023'!AK239)</f>
        <v>0</v>
      </c>
      <c r="I77" s="20">
        <f>SUM(C77:H77)</f>
        <v>700000000</v>
      </c>
    </row>
    <row r="78" spans="1:9" s="39" customFormat="1" x14ac:dyDescent="0.25">
      <c r="A78" s="38" t="s">
        <v>851</v>
      </c>
      <c r="B78" s="35">
        <f t="shared" ref="B78:I78" si="33">+B79</f>
        <v>1</v>
      </c>
      <c r="C78" s="17">
        <f>+C79</f>
        <v>0</v>
      </c>
      <c r="D78" s="17">
        <f t="shared" si="33"/>
        <v>0</v>
      </c>
      <c r="E78" s="17">
        <f t="shared" si="33"/>
        <v>0</v>
      </c>
      <c r="F78" s="17">
        <f t="shared" si="33"/>
        <v>0</v>
      </c>
      <c r="G78" s="17">
        <f t="shared" si="33"/>
        <v>40000000</v>
      </c>
      <c r="H78" s="17">
        <f t="shared" si="33"/>
        <v>0</v>
      </c>
      <c r="I78" s="17">
        <f t="shared" si="33"/>
        <v>40000000</v>
      </c>
    </row>
    <row r="79" spans="1:9" s="37" customFormat="1" x14ac:dyDescent="0.25">
      <c r="A79" s="36" t="s">
        <v>525</v>
      </c>
      <c r="B79" s="34">
        <v>1</v>
      </c>
      <c r="C79" s="22">
        <f>+SUM('PLAN INDICATIVO PDD 2020-2023'!AF240)</f>
        <v>0</v>
      </c>
      <c r="D79" s="22">
        <f>+SUM('PLAN INDICATIVO PDD 2020-2023'!AG240)</f>
        <v>0</v>
      </c>
      <c r="E79" s="22">
        <f>+SUM('PLAN INDICATIVO PDD 2020-2023'!AH240)</f>
        <v>0</v>
      </c>
      <c r="F79" s="22">
        <f>+SUM('PLAN INDICATIVO PDD 2020-2023'!AI240)</f>
        <v>0</v>
      </c>
      <c r="G79" s="22">
        <f>+SUM('PLAN INDICATIVO PDD 2020-2023'!AJ240)</f>
        <v>40000000</v>
      </c>
      <c r="H79" s="22">
        <f>+SUM('PLAN INDICATIVO PDD 2020-2023'!AK240)</f>
        <v>0</v>
      </c>
      <c r="I79" s="20">
        <f>SUM(C79:H79)</f>
        <v>40000000</v>
      </c>
    </row>
    <row r="80" spans="1:9" x14ac:dyDescent="0.25">
      <c r="A80" s="8" t="s">
        <v>56</v>
      </c>
      <c r="B80" s="10">
        <f>+B81+B90+B105+B99+B102</f>
        <v>49</v>
      </c>
      <c r="C80" s="32">
        <f>+C81+C90+C105+C99+C102</f>
        <v>0</v>
      </c>
      <c r="D80" s="32">
        <f t="shared" ref="D80:I80" si="34">+D81+D90+D105+D99+D102</f>
        <v>55000000</v>
      </c>
      <c r="E80" s="32">
        <f t="shared" si="34"/>
        <v>79000000</v>
      </c>
      <c r="F80" s="32">
        <f t="shared" si="34"/>
        <v>100000000</v>
      </c>
      <c r="G80" s="32">
        <f t="shared" si="34"/>
        <v>352000000</v>
      </c>
      <c r="H80" s="32">
        <f t="shared" si="34"/>
        <v>5400000000</v>
      </c>
      <c r="I80" s="32">
        <f t="shared" si="34"/>
        <v>5986000000</v>
      </c>
    </row>
    <row r="81" spans="1:9" x14ac:dyDescent="0.25">
      <c r="A81" s="7" t="s">
        <v>51</v>
      </c>
      <c r="B81" s="11">
        <f>+B82+B84+B86+B88</f>
        <v>20</v>
      </c>
      <c r="C81" s="29">
        <f>+C82+C84+C86+C88</f>
        <v>0</v>
      </c>
      <c r="D81" s="29">
        <f t="shared" ref="D81:I81" si="35">+D82+D84+D86+D88</f>
        <v>0</v>
      </c>
      <c r="E81" s="29">
        <f t="shared" si="35"/>
        <v>0</v>
      </c>
      <c r="F81" s="29">
        <f t="shared" si="35"/>
        <v>100000000</v>
      </c>
      <c r="G81" s="29">
        <f t="shared" si="35"/>
        <v>50000000</v>
      </c>
      <c r="H81" s="29">
        <f t="shared" si="35"/>
        <v>400000000</v>
      </c>
      <c r="I81" s="29">
        <f t="shared" si="35"/>
        <v>550000000</v>
      </c>
    </row>
    <row r="82" spans="1:9" x14ac:dyDescent="0.25">
      <c r="A82" s="2" t="s">
        <v>852</v>
      </c>
      <c r="B82" s="11">
        <f>+B83</f>
        <v>8</v>
      </c>
      <c r="C82" s="29">
        <f t="shared" ref="C82:I82" si="36">+C83</f>
        <v>0</v>
      </c>
      <c r="D82" s="29">
        <f t="shared" si="36"/>
        <v>0</v>
      </c>
      <c r="E82" s="29">
        <f t="shared" si="36"/>
        <v>0</v>
      </c>
      <c r="F82" s="29">
        <f t="shared" si="36"/>
        <v>100000000</v>
      </c>
      <c r="G82" s="29">
        <f t="shared" si="36"/>
        <v>0</v>
      </c>
      <c r="H82" s="29">
        <f t="shared" si="36"/>
        <v>0</v>
      </c>
      <c r="I82" s="29">
        <f t="shared" si="36"/>
        <v>100000000</v>
      </c>
    </row>
    <row r="83" spans="1:9" s="21" customFormat="1" x14ac:dyDescent="0.25">
      <c r="A83" s="19" t="s">
        <v>853</v>
      </c>
      <c r="B83" s="27">
        <v>8</v>
      </c>
      <c r="C83" s="28">
        <f>+SUM('PLAN INDICATIVO PDD 2020-2023'!AF241:AF248)</f>
        <v>0</v>
      </c>
      <c r="D83" s="28">
        <f>+SUM('PLAN INDICATIVO PDD 2020-2023'!AG241:AG248)</f>
        <v>0</v>
      </c>
      <c r="E83" s="28">
        <f>+SUM('PLAN INDICATIVO PDD 2020-2023'!AH241:AH248)</f>
        <v>0</v>
      </c>
      <c r="F83" s="28">
        <f>+SUM('PLAN INDICATIVO PDD 2020-2023'!AI241:AI248)</f>
        <v>100000000</v>
      </c>
      <c r="G83" s="28">
        <f>+SUM('PLAN INDICATIVO PDD 2020-2023'!AJ241:AJ248)</f>
        <v>0</v>
      </c>
      <c r="H83" s="28">
        <f>+SUM('PLAN INDICATIVO PDD 2020-2023'!AK241:AK248)</f>
        <v>0</v>
      </c>
      <c r="I83" s="20">
        <f>SUM(C83:H83)</f>
        <v>100000000</v>
      </c>
    </row>
    <row r="84" spans="1:9" x14ac:dyDescent="0.25">
      <c r="A84" s="2" t="s">
        <v>532</v>
      </c>
      <c r="B84" s="3">
        <f t="shared" ref="B84:I84" si="37">+B85</f>
        <v>3</v>
      </c>
      <c r="C84" s="14">
        <f t="shared" si="37"/>
        <v>0</v>
      </c>
      <c r="D84" s="14">
        <f t="shared" si="37"/>
        <v>0</v>
      </c>
      <c r="E84" s="14">
        <f t="shared" si="37"/>
        <v>0</v>
      </c>
      <c r="F84" s="14">
        <f t="shared" si="37"/>
        <v>0</v>
      </c>
      <c r="G84" s="14">
        <f t="shared" si="37"/>
        <v>30000000</v>
      </c>
      <c r="H84" s="14">
        <f t="shared" si="37"/>
        <v>0</v>
      </c>
      <c r="I84" s="14">
        <f t="shared" si="37"/>
        <v>30000000</v>
      </c>
    </row>
    <row r="85" spans="1:9" s="21" customFormat="1" x14ac:dyDescent="0.25">
      <c r="A85" s="19" t="s">
        <v>858</v>
      </c>
      <c r="B85" s="34">
        <v>3</v>
      </c>
      <c r="C85" s="20">
        <f>+SUM('PLAN INDICATIVO PDD 2020-2023'!AF249:AF251)</f>
        <v>0</v>
      </c>
      <c r="D85" s="20">
        <f>+SUM('PLAN INDICATIVO PDD 2020-2023'!AG249:AG251)</f>
        <v>0</v>
      </c>
      <c r="E85" s="20">
        <f>+SUM('PLAN INDICATIVO PDD 2020-2023'!AH249:AH251)</f>
        <v>0</v>
      </c>
      <c r="F85" s="20">
        <f>+SUM('PLAN INDICATIVO PDD 2020-2023'!AI249:AI251)</f>
        <v>0</v>
      </c>
      <c r="G85" s="20">
        <f>+SUM('PLAN INDICATIVO PDD 2020-2023'!AJ249:AJ251)</f>
        <v>30000000</v>
      </c>
      <c r="H85" s="20">
        <f>+SUM('PLAN INDICATIVO PDD 2020-2023'!AK249:AK251)</f>
        <v>0</v>
      </c>
      <c r="I85" s="20">
        <f>SUM(C85:H85)</f>
        <v>30000000</v>
      </c>
    </row>
    <row r="86" spans="1:9" x14ac:dyDescent="0.25">
      <c r="A86" s="2" t="s">
        <v>535</v>
      </c>
      <c r="B86" s="3">
        <f t="shared" ref="B86:I86" si="38">+B87</f>
        <v>3</v>
      </c>
      <c r="C86" s="14">
        <f t="shared" si="38"/>
        <v>0</v>
      </c>
      <c r="D86" s="14">
        <f t="shared" si="38"/>
        <v>0</v>
      </c>
      <c r="E86" s="14">
        <f t="shared" si="38"/>
        <v>0</v>
      </c>
      <c r="F86" s="14">
        <f t="shared" si="38"/>
        <v>0</v>
      </c>
      <c r="G86" s="14">
        <f t="shared" si="38"/>
        <v>0</v>
      </c>
      <c r="H86" s="14">
        <f t="shared" si="38"/>
        <v>0</v>
      </c>
      <c r="I86" s="14">
        <f t="shared" si="38"/>
        <v>0</v>
      </c>
    </row>
    <row r="87" spans="1:9" s="21" customFormat="1" x14ac:dyDescent="0.25">
      <c r="A87" s="19" t="s">
        <v>536</v>
      </c>
      <c r="B87" s="18">
        <v>3</v>
      </c>
      <c r="C87" s="20">
        <f>+SUM('PLAN INDICATIVO PDD 2020-2023'!AF252:AF254)</f>
        <v>0</v>
      </c>
      <c r="D87" s="20">
        <f>+SUM('PLAN INDICATIVO PDD 2020-2023'!AG252:AG254)</f>
        <v>0</v>
      </c>
      <c r="E87" s="20">
        <f>+SUM('PLAN INDICATIVO PDD 2020-2023'!AH252:AH254)</f>
        <v>0</v>
      </c>
      <c r="F87" s="20">
        <f>+SUM('PLAN INDICATIVO PDD 2020-2023'!AI252:AI254)</f>
        <v>0</v>
      </c>
      <c r="G87" s="20">
        <f>+SUM('PLAN INDICATIVO PDD 2020-2023'!AJ252:AJ254)</f>
        <v>0</v>
      </c>
      <c r="H87" s="20">
        <f>+SUM('PLAN INDICATIVO PDD 2020-2023'!AK252:AK254)</f>
        <v>0</v>
      </c>
      <c r="I87" s="20">
        <f>SUM(C87:H87)</f>
        <v>0</v>
      </c>
    </row>
    <row r="88" spans="1:9" x14ac:dyDescent="0.25">
      <c r="A88" s="2" t="s">
        <v>533</v>
      </c>
      <c r="B88" s="3">
        <f t="shared" ref="B88:I88" si="39">+B89</f>
        <v>6</v>
      </c>
      <c r="C88" s="14">
        <f t="shared" si="39"/>
        <v>0</v>
      </c>
      <c r="D88" s="14">
        <f t="shared" si="39"/>
        <v>0</v>
      </c>
      <c r="E88" s="14">
        <f t="shared" si="39"/>
        <v>0</v>
      </c>
      <c r="F88" s="14">
        <f t="shared" si="39"/>
        <v>0</v>
      </c>
      <c r="G88" s="14">
        <f t="shared" si="39"/>
        <v>20000000</v>
      </c>
      <c r="H88" s="14">
        <f t="shared" si="39"/>
        <v>400000000</v>
      </c>
      <c r="I88" s="14">
        <f t="shared" si="39"/>
        <v>420000000</v>
      </c>
    </row>
    <row r="89" spans="1:9" s="21" customFormat="1" x14ac:dyDescent="0.25">
      <c r="A89" s="19" t="s">
        <v>534</v>
      </c>
      <c r="B89" s="18">
        <v>6</v>
      </c>
      <c r="C89" s="20">
        <f>+SUM('PLAN INDICATIVO PDD 2020-2023'!AF255:AF260)</f>
        <v>0</v>
      </c>
      <c r="D89" s="20">
        <f>+SUM('PLAN INDICATIVO PDD 2020-2023'!AG255:AG260)</f>
        <v>0</v>
      </c>
      <c r="E89" s="20">
        <f>+SUM('PLAN INDICATIVO PDD 2020-2023'!AH255:AH260)</f>
        <v>0</v>
      </c>
      <c r="F89" s="20">
        <f>+SUM('PLAN INDICATIVO PDD 2020-2023'!AI255:AI260)</f>
        <v>0</v>
      </c>
      <c r="G89" s="20">
        <f>+SUM('PLAN INDICATIVO PDD 2020-2023'!AJ255:AJ260)</f>
        <v>20000000</v>
      </c>
      <c r="H89" s="22">
        <f>+SUM('PLAN INDICATIVO PDD 2020-2023'!AK255:AK260)</f>
        <v>400000000</v>
      </c>
      <c r="I89" s="20">
        <f>SUM(C89:H89)</f>
        <v>420000000</v>
      </c>
    </row>
    <row r="90" spans="1:9" x14ac:dyDescent="0.25">
      <c r="A90" s="7" t="s">
        <v>420</v>
      </c>
      <c r="B90" s="11">
        <f>+B91+B93+B95+B97</f>
        <v>5</v>
      </c>
      <c r="C90" s="29">
        <f>+C91+C93+C95+C97</f>
        <v>0</v>
      </c>
      <c r="D90" s="29">
        <f t="shared" ref="D90:I90" si="40">+D91+D93+D95+D97</f>
        <v>0</v>
      </c>
      <c r="E90" s="29">
        <f t="shared" si="40"/>
        <v>0</v>
      </c>
      <c r="F90" s="29">
        <f t="shared" si="40"/>
        <v>0</v>
      </c>
      <c r="G90" s="29">
        <f t="shared" si="40"/>
        <v>62000000</v>
      </c>
      <c r="H90" s="29">
        <f t="shared" si="40"/>
        <v>0</v>
      </c>
      <c r="I90" s="29">
        <f t="shared" si="40"/>
        <v>62000000</v>
      </c>
    </row>
    <row r="91" spans="1:9" x14ac:dyDescent="0.25">
      <c r="A91" s="2" t="s">
        <v>537</v>
      </c>
      <c r="B91" s="3">
        <f t="shared" ref="B91:I91" si="41">+B92</f>
        <v>2</v>
      </c>
      <c r="C91" s="14">
        <f t="shared" si="41"/>
        <v>0</v>
      </c>
      <c r="D91" s="14">
        <f t="shared" si="41"/>
        <v>0</v>
      </c>
      <c r="E91" s="14">
        <f t="shared" si="41"/>
        <v>0</v>
      </c>
      <c r="F91" s="14">
        <f t="shared" si="41"/>
        <v>0</v>
      </c>
      <c r="G91" s="14">
        <f t="shared" si="41"/>
        <v>0</v>
      </c>
      <c r="H91" s="14">
        <f t="shared" si="41"/>
        <v>0</v>
      </c>
      <c r="I91" s="14">
        <f t="shared" si="41"/>
        <v>0</v>
      </c>
    </row>
    <row r="92" spans="1:9" s="21" customFormat="1" x14ac:dyDescent="0.25">
      <c r="A92" s="19" t="s">
        <v>538</v>
      </c>
      <c r="B92" s="18">
        <v>2</v>
      </c>
      <c r="C92" s="20">
        <f>+SUM('PLAN INDICATIVO PDD 2020-2023'!AF261:AF262)</f>
        <v>0</v>
      </c>
      <c r="D92" s="20">
        <f>+SUM('PLAN INDICATIVO PDD 2020-2023'!AG261:AG262)</f>
        <v>0</v>
      </c>
      <c r="E92" s="20">
        <f>+SUM('PLAN INDICATIVO PDD 2020-2023'!AH261:AH262)</f>
        <v>0</v>
      </c>
      <c r="F92" s="20">
        <f>+SUM('PLAN INDICATIVO PDD 2020-2023'!AI261:AI262)</f>
        <v>0</v>
      </c>
      <c r="G92" s="20">
        <f>+SUM('PLAN INDICATIVO PDD 2020-2023'!AJ261:AJ262)</f>
        <v>0</v>
      </c>
      <c r="H92" s="20">
        <f>+SUM('PLAN INDICATIVO PDD 2020-2023'!AK261:AK262)</f>
        <v>0</v>
      </c>
      <c r="I92" s="20">
        <f>SUM(C92:H92)</f>
        <v>0</v>
      </c>
    </row>
    <row r="93" spans="1:9" x14ac:dyDescent="0.25">
      <c r="A93" s="2" t="s">
        <v>543</v>
      </c>
      <c r="B93" s="3">
        <f t="shared" ref="B93:I93" si="42">+B94</f>
        <v>1</v>
      </c>
      <c r="C93" s="14">
        <f t="shared" si="42"/>
        <v>0</v>
      </c>
      <c r="D93" s="14">
        <f t="shared" si="42"/>
        <v>0</v>
      </c>
      <c r="E93" s="14">
        <f t="shared" si="42"/>
        <v>0</v>
      </c>
      <c r="F93" s="14">
        <f t="shared" si="42"/>
        <v>0</v>
      </c>
      <c r="G93" s="14">
        <f t="shared" si="42"/>
        <v>62000000</v>
      </c>
      <c r="H93" s="14">
        <f t="shared" si="42"/>
        <v>0</v>
      </c>
      <c r="I93" s="14">
        <f t="shared" si="42"/>
        <v>62000000</v>
      </c>
    </row>
    <row r="94" spans="1:9" s="37" customFormat="1" x14ac:dyDescent="0.25">
      <c r="A94" s="36" t="s">
        <v>854</v>
      </c>
      <c r="B94" s="34">
        <v>1</v>
      </c>
      <c r="C94" s="22">
        <f>+SUM('PLAN INDICATIVO PDD 2020-2023'!AF263)</f>
        <v>0</v>
      </c>
      <c r="D94" s="22">
        <f>+SUM('PLAN INDICATIVO PDD 2020-2023'!AG263)</f>
        <v>0</v>
      </c>
      <c r="E94" s="22">
        <f>+SUM('PLAN INDICATIVO PDD 2020-2023'!AH263)</f>
        <v>0</v>
      </c>
      <c r="F94" s="22">
        <f>+SUM('PLAN INDICATIVO PDD 2020-2023'!AI263)</f>
        <v>0</v>
      </c>
      <c r="G94" s="22">
        <f>+SUM('PLAN INDICATIVO PDD 2020-2023'!AJ263)</f>
        <v>62000000</v>
      </c>
      <c r="H94" s="22">
        <f>+SUM('PLAN INDICATIVO PDD 2020-2023'!AK263)</f>
        <v>0</v>
      </c>
      <c r="I94" s="20">
        <f>SUM(C94:H94)</f>
        <v>62000000</v>
      </c>
    </row>
    <row r="95" spans="1:9" s="39" customFormat="1" x14ac:dyDescent="0.25">
      <c r="A95" s="38" t="s">
        <v>539</v>
      </c>
      <c r="B95" s="35">
        <f>+B96</f>
        <v>1</v>
      </c>
      <c r="C95" s="17">
        <f>+C96</f>
        <v>0</v>
      </c>
      <c r="D95" s="17">
        <f t="shared" ref="D95:I95" si="43">+D96</f>
        <v>0</v>
      </c>
      <c r="E95" s="17">
        <f t="shared" si="43"/>
        <v>0</v>
      </c>
      <c r="F95" s="17">
        <f t="shared" si="43"/>
        <v>0</v>
      </c>
      <c r="G95" s="17">
        <f t="shared" si="43"/>
        <v>0</v>
      </c>
      <c r="H95" s="17">
        <f t="shared" si="43"/>
        <v>0</v>
      </c>
      <c r="I95" s="17">
        <f t="shared" si="43"/>
        <v>0</v>
      </c>
    </row>
    <row r="96" spans="1:9" s="37" customFormat="1" x14ac:dyDescent="0.25">
      <c r="A96" s="36" t="s">
        <v>540</v>
      </c>
      <c r="B96" s="34">
        <v>1</v>
      </c>
      <c r="C96" s="22">
        <f>+SUM('PLAN INDICATIVO PDD 2020-2023'!AF264)</f>
        <v>0</v>
      </c>
      <c r="D96" s="22">
        <f>+SUM('PLAN INDICATIVO PDD 2020-2023'!AG264)</f>
        <v>0</v>
      </c>
      <c r="E96" s="22">
        <f>+SUM('PLAN INDICATIVO PDD 2020-2023'!AH264)</f>
        <v>0</v>
      </c>
      <c r="F96" s="22">
        <f>+SUM('PLAN INDICATIVO PDD 2020-2023'!AI264)</f>
        <v>0</v>
      </c>
      <c r="G96" s="22">
        <f>+SUM('PLAN INDICATIVO PDD 2020-2023'!AJ264)</f>
        <v>0</v>
      </c>
      <c r="H96" s="22">
        <f>+SUM('PLAN INDICATIVO PDD 2020-2023'!AK264)</f>
        <v>0</v>
      </c>
      <c r="I96" s="20">
        <f>SUM(C96:H96)</f>
        <v>0</v>
      </c>
    </row>
    <row r="97" spans="1:10" s="39" customFormat="1" x14ac:dyDescent="0.25">
      <c r="A97" s="38" t="s">
        <v>541</v>
      </c>
      <c r="B97" s="35">
        <f t="shared" ref="B97:I97" si="44">+B98</f>
        <v>1</v>
      </c>
      <c r="C97" s="17">
        <f t="shared" si="44"/>
        <v>0</v>
      </c>
      <c r="D97" s="17">
        <f t="shared" si="44"/>
        <v>0</v>
      </c>
      <c r="E97" s="17">
        <f t="shared" si="44"/>
        <v>0</v>
      </c>
      <c r="F97" s="17">
        <f t="shared" si="44"/>
        <v>0</v>
      </c>
      <c r="G97" s="17">
        <f t="shared" si="44"/>
        <v>0</v>
      </c>
      <c r="H97" s="17">
        <f t="shared" si="44"/>
        <v>0</v>
      </c>
      <c r="I97" s="17">
        <f t="shared" si="44"/>
        <v>0</v>
      </c>
    </row>
    <row r="98" spans="1:10" s="37" customFormat="1" x14ac:dyDescent="0.25">
      <c r="A98" s="36" t="s">
        <v>542</v>
      </c>
      <c r="B98" s="34">
        <v>1</v>
      </c>
      <c r="C98" s="22">
        <f>+SUM('PLAN INDICATIVO PDD 2020-2023'!AF265)</f>
        <v>0</v>
      </c>
      <c r="D98" s="22">
        <f>+SUM('PLAN INDICATIVO PDD 2020-2023'!AG265)</f>
        <v>0</v>
      </c>
      <c r="E98" s="22">
        <f>+SUM('PLAN INDICATIVO PDD 2020-2023'!AH265)</f>
        <v>0</v>
      </c>
      <c r="F98" s="22">
        <f>+SUM('PLAN INDICATIVO PDD 2020-2023'!AI265)</f>
        <v>0</v>
      </c>
      <c r="G98" s="22">
        <f>+SUM('PLAN INDICATIVO PDD 2020-2023'!AJ265)</f>
        <v>0</v>
      </c>
      <c r="H98" s="22">
        <f>+SUM('PLAN INDICATIVO PDD 2020-2023'!AK265)</f>
        <v>0</v>
      </c>
      <c r="I98" s="20">
        <f>SUM(C98:H98)</f>
        <v>0</v>
      </c>
    </row>
    <row r="99" spans="1:10" x14ac:dyDescent="0.25">
      <c r="A99" s="7" t="s">
        <v>548</v>
      </c>
      <c r="B99" s="11">
        <f t="shared" ref="B99:I100" si="45">+B100</f>
        <v>8</v>
      </c>
      <c r="C99" s="13">
        <f>+C100</f>
        <v>0</v>
      </c>
      <c r="D99" s="13">
        <f t="shared" ref="D99:I99" si="46">+D100</f>
        <v>55000000</v>
      </c>
      <c r="E99" s="13">
        <f t="shared" si="46"/>
        <v>79000000</v>
      </c>
      <c r="F99" s="13">
        <f t="shared" si="46"/>
        <v>0</v>
      </c>
      <c r="G99" s="13">
        <f t="shared" si="46"/>
        <v>0</v>
      </c>
      <c r="H99" s="13">
        <f t="shared" si="46"/>
        <v>5000000000</v>
      </c>
      <c r="I99" s="13">
        <f t="shared" si="46"/>
        <v>5134000000</v>
      </c>
    </row>
    <row r="100" spans="1:10" x14ac:dyDescent="0.25">
      <c r="A100" s="2" t="s">
        <v>549</v>
      </c>
      <c r="B100" s="3">
        <f t="shared" si="45"/>
        <v>8</v>
      </c>
      <c r="C100" s="14">
        <f t="shared" si="45"/>
        <v>0</v>
      </c>
      <c r="D100" s="14">
        <f t="shared" si="45"/>
        <v>55000000</v>
      </c>
      <c r="E100" s="14">
        <f t="shared" si="45"/>
        <v>79000000</v>
      </c>
      <c r="F100" s="14">
        <f t="shared" si="45"/>
        <v>0</v>
      </c>
      <c r="G100" s="14">
        <f t="shared" si="45"/>
        <v>0</v>
      </c>
      <c r="H100" s="14">
        <f t="shared" si="45"/>
        <v>5000000000</v>
      </c>
      <c r="I100" s="14">
        <f t="shared" si="45"/>
        <v>5134000000</v>
      </c>
    </row>
    <row r="101" spans="1:10" s="37" customFormat="1" x14ac:dyDescent="0.25">
      <c r="A101" s="36" t="s">
        <v>855</v>
      </c>
      <c r="B101" s="34">
        <v>8</v>
      </c>
      <c r="C101" s="22">
        <f>+SUM('PLAN INDICATIVO PDD 2020-2023'!AF266:AF273)</f>
        <v>0</v>
      </c>
      <c r="D101" s="22">
        <f>+SUM('PLAN INDICATIVO PDD 2020-2023'!AG266:AG273)</f>
        <v>55000000</v>
      </c>
      <c r="E101" s="22">
        <f>+SUM('PLAN INDICATIVO PDD 2020-2023'!AH266:AH273)</f>
        <v>79000000</v>
      </c>
      <c r="F101" s="22">
        <f>+SUM('PLAN INDICATIVO PDD 2020-2023'!AI266:AI273)</f>
        <v>0</v>
      </c>
      <c r="G101" s="22">
        <f>+SUM('PLAN INDICATIVO PDD 2020-2023'!AJ266:AJ273)</f>
        <v>0</v>
      </c>
      <c r="H101" s="22">
        <f>+SUM('PLAN INDICATIVO PDD 2020-2023'!AK266:AK273)</f>
        <v>5000000000</v>
      </c>
      <c r="I101" s="20">
        <f>SUM(C101:H101)</f>
        <v>5134000000</v>
      </c>
    </row>
    <row r="102" spans="1:10" x14ac:dyDescent="0.25">
      <c r="A102" s="7" t="s">
        <v>37</v>
      </c>
      <c r="B102" s="11">
        <f t="shared" ref="B102:I103" si="47">+B103</f>
        <v>14</v>
      </c>
      <c r="C102" s="13">
        <f t="shared" si="47"/>
        <v>0</v>
      </c>
      <c r="D102" s="13">
        <f t="shared" si="47"/>
        <v>0</v>
      </c>
      <c r="E102" s="13">
        <f t="shared" si="47"/>
        <v>0</v>
      </c>
      <c r="F102" s="13">
        <f t="shared" si="47"/>
        <v>0</v>
      </c>
      <c r="G102" s="13">
        <f t="shared" si="47"/>
        <v>240000000</v>
      </c>
      <c r="H102" s="13">
        <f t="shared" si="47"/>
        <v>0</v>
      </c>
      <c r="I102" s="13">
        <f t="shared" si="47"/>
        <v>240000000</v>
      </c>
    </row>
    <row r="103" spans="1:10" x14ac:dyDescent="0.25">
      <c r="A103" s="2" t="s">
        <v>856</v>
      </c>
      <c r="B103" s="3">
        <f t="shared" si="47"/>
        <v>14</v>
      </c>
      <c r="C103" s="14">
        <f t="shared" si="47"/>
        <v>0</v>
      </c>
      <c r="D103" s="14">
        <f t="shared" si="47"/>
        <v>0</v>
      </c>
      <c r="E103" s="14">
        <f t="shared" si="47"/>
        <v>0</v>
      </c>
      <c r="F103" s="14">
        <f t="shared" si="47"/>
        <v>0</v>
      </c>
      <c r="G103" s="14">
        <f t="shared" si="47"/>
        <v>240000000</v>
      </c>
      <c r="H103" s="14">
        <f t="shared" si="47"/>
        <v>0</v>
      </c>
      <c r="I103" s="14">
        <f t="shared" si="47"/>
        <v>240000000</v>
      </c>
      <c r="J103" s="16"/>
    </row>
    <row r="104" spans="1:10" s="21" customFormat="1" x14ac:dyDescent="0.25">
      <c r="A104" s="19" t="s">
        <v>550</v>
      </c>
      <c r="B104" s="18">
        <v>14</v>
      </c>
      <c r="C104" s="20">
        <f>+SUM('PLAN INDICATIVO PDD 2020-2023'!AF274:AF287)</f>
        <v>0</v>
      </c>
      <c r="D104" s="20">
        <f>+SUM('PLAN INDICATIVO PDD 2020-2023'!AG274:AG287)</f>
        <v>0</v>
      </c>
      <c r="E104" s="20">
        <f>+SUM('PLAN INDICATIVO PDD 2020-2023'!AH274:AH287)</f>
        <v>0</v>
      </c>
      <c r="F104" s="20">
        <f>+SUM('PLAN INDICATIVO PDD 2020-2023'!AI274:AI287)</f>
        <v>0</v>
      </c>
      <c r="G104" s="20">
        <f>+SUM('PLAN INDICATIVO PDD 2020-2023'!AJ274:AJ287)</f>
        <v>240000000</v>
      </c>
      <c r="H104" s="20">
        <f>+SUM('PLAN INDICATIVO PDD 2020-2023'!AK274:AK287)</f>
        <v>0</v>
      </c>
      <c r="I104" s="20">
        <f>SUM(C104:H104)</f>
        <v>240000000</v>
      </c>
    </row>
    <row r="105" spans="1:10" x14ac:dyDescent="0.25">
      <c r="A105" s="7" t="s">
        <v>544</v>
      </c>
      <c r="B105" s="11">
        <f>+B106</f>
        <v>2</v>
      </c>
      <c r="C105" s="13">
        <f t="shared" ref="C105:I105" si="48">+C106</f>
        <v>0</v>
      </c>
      <c r="D105" s="13">
        <f t="shared" si="48"/>
        <v>0</v>
      </c>
      <c r="E105" s="13">
        <f t="shared" si="48"/>
        <v>0</v>
      </c>
      <c r="F105" s="13">
        <f t="shared" si="48"/>
        <v>0</v>
      </c>
      <c r="G105" s="13">
        <f t="shared" si="48"/>
        <v>0</v>
      </c>
      <c r="H105" s="13">
        <f t="shared" si="48"/>
        <v>0</v>
      </c>
      <c r="I105" s="13">
        <f t="shared" si="48"/>
        <v>0</v>
      </c>
    </row>
    <row r="106" spans="1:10" x14ac:dyDescent="0.25">
      <c r="A106" s="2" t="s">
        <v>545</v>
      </c>
      <c r="B106" s="3">
        <f>SUM(B107:B108)</f>
        <v>2</v>
      </c>
      <c r="C106" s="31">
        <f>SUM(C107:C108)</f>
        <v>0</v>
      </c>
      <c r="D106" s="31">
        <f t="shared" ref="D106:I106" si="49">SUM(D107:D108)</f>
        <v>0</v>
      </c>
      <c r="E106" s="31">
        <f t="shared" si="49"/>
        <v>0</v>
      </c>
      <c r="F106" s="31">
        <f t="shared" si="49"/>
        <v>0</v>
      </c>
      <c r="G106" s="31">
        <f t="shared" si="49"/>
        <v>0</v>
      </c>
      <c r="H106" s="31">
        <f t="shared" si="49"/>
        <v>0</v>
      </c>
      <c r="I106" s="31">
        <f t="shared" si="49"/>
        <v>0</v>
      </c>
    </row>
    <row r="107" spans="1:10" s="21" customFormat="1" x14ac:dyDescent="0.25">
      <c r="A107" s="19" t="s">
        <v>547</v>
      </c>
      <c r="B107" s="18">
        <v>1</v>
      </c>
      <c r="C107" s="20">
        <f>+SUM('PLAN INDICATIVO PDD 2020-2023'!AF288)</f>
        <v>0</v>
      </c>
      <c r="D107" s="20">
        <f>+SUM('PLAN INDICATIVO PDD 2020-2023'!AG288)</f>
        <v>0</v>
      </c>
      <c r="E107" s="20">
        <f>+SUM('PLAN INDICATIVO PDD 2020-2023'!AH288)</f>
        <v>0</v>
      </c>
      <c r="F107" s="20">
        <f>+SUM('PLAN INDICATIVO PDD 2020-2023'!AI288)</f>
        <v>0</v>
      </c>
      <c r="G107" s="20">
        <f>+SUM('PLAN INDICATIVO PDD 2020-2023'!AJ288)</f>
        <v>0</v>
      </c>
      <c r="H107" s="20">
        <f>+SUM('PLAN INDICATIVO PDD 2020-2023'!AK288)</f>
        <v>0</v>
      </c>
      <c r="I107" s="20">
        <f>SUM(C107:H107)</f>
        <v>0</v>
      </c>
    </row>
    <row r="108" spans="1:10" s="21" customFormat="1" x14ac:dyDescent="0.25">
      <c r="A108" s="19" t="s">
        <v>546</v>
      </c>
      <c r="B108" s="18">
        <v>1</v>
      </c>
      <c r="C108" s="20">
        <f>+SUM('PLAN INDICATIVO PDD 2020-2023'!AF289)</f>
        <v>0</v>
      </c>
      <c r="D108" s="20">
        <f>+SUM('PLAN INDICATIVO PDD 2020-2023'!AG289)</f>
        <v>0</v>
      </c>
      <c r="E108" s="20">
        <f>+SUM('PLAN INDICATIVO PDD 2020-2023'!AH289)</f>
        <v>0</v>
      </c>
      <c r="F108" s="20">
        <f>+SUM('PLAN INDICATIVO PDD 2020-2023'!AI289)</f>
        <v>0</v>
      </c>
      <c r="G108" s="20">
        <f>+SUM('PLAN INDICATIVO PDD 2020-2023'!AJ289)</f>
        <v>0</v>
      </c>
      <c r="H108" s="20">
        <f>+SUM('PLAN INDICATIVO PDD 2020-2023'!AK289)</f>
        <v>0</v>
      </c>
      <c r="I108" s="20">
        <f>SUM(C108:H108)</f>
        <v>0</v>
      </c>
    </row>
    <row r="109" spans="1:10" x14ac:dyDescent="0.25">
      <c r="A109" s="1" t="s">
        <v>30</v>
      </c>
      <c r="B109" s="3">
        <f>+B2+B32+B64+B80</f>
        <v>288</v>
      </c>
      <c r="C109" s="31">
        <f>+C2+C32+C64+C80</f>
        <v>15305000000</v>
      </c>
      <c r="D109" s="31">
        <f t="shared" ref="D109:I109" si="50">+D2+D32+D64+D80</f>
        <v>175000000</v>
      </c>
      <c r="E109" s="31">
        <f t="shared" si="50"/>
        <v>4051000000</v>
      </c>
      <c r="F109" s="31">
        <f t="shared" si="50"/>
        <v>2382000000</v>
      </c>
      <c r="G109" s="31">
        <f t="shared" si="50"/>
        <v>15032000000</v>
      </c>
      <c r="H109" s="31">
        <f t="shared" si="50"/>
        <v>19500000000</v>
      </c>
      <c r="I109" s="31">
        <f t="shared" si="50"/>
        <v>56445000000</v>
      </c>
      <c r="J109" s="14"/>
    </row>
    <row r="111" spans="1:10" x14ac:dyDescent="0.25">
      <c r="C111" s="14">
        <f>+C109-'PLAN INDICATIVO PDD 2020-2023'!AF291</f>
        <v>0</v>
      </c>
      <c r="D111" s="14">
        <f>+D109-'PLAN INDICATIVO PDD 2020-2023'!AG291</f>
        <v>0</v>
      </c>
      <c r="E111" s="14">
        <f>+E109-'PLAN INDICATIVO PDD 2020-2023'!AH291</f>
        <v>0</v>
      </c>
      <c r="F111" s="14">
        <f>+F109-'PLAN INDICATIVO PDD 2020-2023'!AI291</f>
        <v>0</v>
      </c>
      <c r="G111" s="14">
        <f>+G109-'PLAN INDICATIVO PDD 2020-2023'!AJ291</f>
        <v>0</v>
      </c>
      <c r="H111" s="14">
        <f>+H109-'PLAN INDICATIVO PDD 2020-2023'!AK291</f>
        <v>0</v>
      </c>
      <c r="I111" s="14">
        <f>+I109-'PLAN INDICATIVO PDD 2020-2023'!AL291</f>
        <v>-7000000</v>
      </c>
      <c r="J111" s="33"/>
    </row>
  </sheetData>
  <autoFilter ref="A1:J114"/>
  <pageMargins left="0.7" right="0.7" top="0.75" bottom="0.75" header="0.3" footer="0.3"/>
  <pageSetup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"/>
  <sheetViews>
    <sheetView topLeftCell="A46" workbookViewId="0">
      <selection activeCell="E57" sqref="E57"/>
    </sheetView>
  </sheetViews>
  <sheetFormatPr baseColWidth="10" defaultRowHeight="15" x14ac:dyDescent="0.25"/>
  <cols>
    <col min="1" max="1" width="88" customWidth="1"/>
    <col min="2" max="2" width="21.7109375" style="3" customWidth="1"/>
    <col min="3" max="3" width="15.140625" style="14" customWidth="1"/>
    <col min="4" max="5" width="17.85546875" style="14" customWidth="1"/>
    <col min="6" max="6" width="18.85546875" style="14" customWidth="1"/>
    <col min="7" max="7" width="16.28515625" style="14" customWidth="1"/>
    <col min="8" max="8" width="18.85546875" style="14" customWidth="1"/>
    <col min="9" max="9" width="19.140625" style="14" customWidth="1"/>
    <col min="10" max="10" width="11.85546875" bestFit="1" customWidth="1"/>
  </cols>
  <sheetData>
    <row r="1" spans="1:9" x14ac:dyDescent="0.25">
      <c r="A1" s="6" t="s">
        <v>29</v>
      </c>
      <c r="B1" s="4" t="s">
        <v>52</v>
      </c>
      <c r="C1" s="30" t="s">
        <v>829</v>
      </c>
      <c r="D1" s="30" t="s">
        <v>53</v>
      </c>
      <c r="E1" s="30" t="s">
        <v>551</v>
      </c>
      <c r="F1" s="30" t="s">
        <v>835</v>
      </c>
      <c r="G1" s="30" t="s">
        <v>553</v>
      </c>
      <c r="H1" s="30" t="s">
        <v>552</v>
      </c>
      <c r="I1" s="30" t="s">
        <v>32</v>
      </c>
    </row>
    <row r="2" spans="1:9" s="9" customFormat="1" x14ac:dyDescent="0.25">
      <c r="A2" s="8" t="s">
        <v>54</v>
      </c>
      <c r="B2" s="10">
        <f>+B3+B14+B23</f>
        <v>62</v>
      </c>
      <c r="C2" s="12">
        <f>+C3+C14+C23</f>
        <v>84000000</v>
      </c>
      <c r="D2" s="12">
        <f t="shared" ref="D2:I2" si="0">+D3+D14+D23</f>
        <v>47000000</v>
      </c>
      <c r="E2" s="12">
        <f t="shared" si="0"/>
        <v>512000000</v>
      </c>
      <c r="F2" s="12">
        <f t="shared" si="0"/>
        <v>20000000</v>
      </c>
      <c r="G2" s="12">
        <f t="shared" si="0"/>
        <v>110000000</v>
      </c>
      <c r="H2" s="12">
        <f t="shared" si="0"/>
        <v>10280000000</v>
      </c>
      <c r="I2" s="12">
        <f t="shared" si="0"/>
        <v>11053000000</v>
      </c>
    </row>
    <row r="3" spans="1:9" x14ac:dyDescent="0.25">
      <c r="A3" s="7" t="s">
        <v>50</v>
      </c>
      <c r="B3" s="11">
        <f>+B4+B6+B8+B10+B12</f>
        <v>19</v>
      </c>
      <c r="C3" s="13">
        <f>+C4+C6+C8+C10+C12</f>
        <v>0</v>
      </c>
      <c r="D3" s="13">
        <f t="shared" ref="D3:I3" si="1">+D4+D6+D8+D10+D12</f>
        <v>47000000</v>
      </c>
      <c r="E3" s="13">
        <f t="shared" si="1"/>
        <v>79000000</v>
      </c>
      <c r="F3" s="13">
        <f t="shared" si="1"/>
        <v>20000000</v>
      </c>
      <c r="G3" s="13">
        <f t="shared" si="1"/>
        <v>40000000</v>
      </c>
      <c r="H3" s="13">
        <f t="shared" si="1"/>
        <v>10280000000</v>
      </c>
      <c r="I3" s="13">
        <f t="shared" si="1"/>
        <v>10466000000</v>
      </c>
    </row>
    <row r="4" spans="1:9" s="26" customFormat="1" x14ac:dyDescent="0.25">
      <c r="A4" s="23" t="s">
        <v>58</v>
      </c>
      <c r="B4" s="24">
        <f>+B5</f>
        <v>12</v>
      </c>
      <c r="C4" s="25">
        <f>+C5</f>
        <v>0</v>
      </c>
      <c r="D4" s="25">
        <f t="shared" ref="D4:I4" si="2">+D5</f>
        <v>0</v>
      </c>
      <c r="E4" s="25">
        <f t="shared" si="2"/>
        <v>0</v>
      </c>
      <c r="F4" s="25">
        <f t="shared" si="2"/>
        <v>20000000</v>
      </c>
      <c r="G4" s="25">
        <f t="shared" si="2"/>
        <v>0</v>
      </c>
      <c r="H4" s="25">
        <f t="shared" si="2"/>
        <v>280000000</v>
      </c>
      <c r="I4" s="25">
        <f t="shared" si="2"/>
        <v>300000000</v>
      </c>
    </row>
    <row r="5" spans="1:9" s="21" customFormat="1" x14ac:dyDescent="0.25">
      <c r="A5" s="19" t="s">
        <v>828</v>
      </c>
      <c r="B5" s="18">
        <v>12</v>
      </c>
      <c r="C5" s="20">
        <f>+SUM('PLAN INDICATIVO PDD 2020-2023'!AM4:AM15)</f>
        <v>0</v>
      </c>
      <c r="D5" s="20">
        <f>+SUM('PLAN INDICATIVO PDD 2020-2023'!AN4:AN15)</f>
        <v>0</v>
      </c>
      <c r="E5" s="20">
        <f>+SUM('PLAN INDICATIVO PDD 2020-2023'!AO4:AO15)</f>
        <v>0</v>
      </c>
      <c r="F5" s="20">
        <f>+SUM('PLAN INDICATIVO PDD 2020-2023'!AP4:AP15)</f>
        <v>20000000</v>
      </c>
      <c r="G5" s="20">
        <f>+SUM('PLAN INDICATIVO PDD 2020-2023'!AQ4:AQ15)</f>
        <v>0</v>
      </c>
      <c r="H5" s="20">
        <f>+SUM('PLAN INDICATIVO PDD 2020-2023'!AR4:AR15)</f>
        <v>280000000</v>
      </c>
      <c r="I5" s="20">
        <f>SUM(C5:H5)</f>
        <v>300000000</v>
      </c>
    </row>
    <row r="6" spans="1:9" s="26" customFormat="1" x14ac:dyDescent="0.25">
      <c r="A6" s="23" t="s">
        <v>830</v>
      </c>
      <c r="B6" s="24">
        <f t="shared" ref="B6:I6" si="3">+B7</f>
        <v>3</v>
      </c>
      <c r="C6" s="25">
        <f>+C7</f>
        <v>0</v>
      </c>
      <c r="D6" s="25">
        <f t="shared" si="3"/>
        <v>47000000</v>
      </c>
      <c r="E6" s="25">
        <f t="shared" si="3"/>
        <v>0</v>
      </c>
      <c r="F6" s="25">
        <f t="shared" si="3"/>
        <v>0</v>
      </c>
      <c r="G6" s="25">
        <f t="shared" si="3"/>
        <v>0</v>
      </c>
      <c r="H6" s="25">
        <f t="shared" si="3"/>
        <v>0</v>
      </c>
      <c r="I6" s="25">
        <f t="shared" si="3"/>
        <v>47000000</v>
      </c>
    </row>
    <row r="7" spans="1:9" s="21" customFormat="1" x14ac:dyDescent="0.25">
      <c r="A7" s="19" t="s">
        <v>831</v>
      </c>
      <c r="B7" s="18">
        <v>3</v>
      </c>
      <c r="C7" s="20">
        <f>+SUM('PLAN INDICATIVO PDD 2020-2023'!AM16:AM18)</f>
        <v>0</v>
      </c>
      <c r="D7" s="20">
        <f>+SUM('PLAN INDICATIVO PDD 2020-2023'!AN16:AN18)</f>
        <v>47000000</v>
      </c>
      <c r="E7" s="20">
        <f>+SUM('PLAN INDICATIVO PDD 2020-2023'!AO16:AO18)</f>
        <v>0</v>
      </c>
      <c r="F7" s="20">
        <f>+SUM('PLAN INDICATIVO PDD 2020-2023'!AP16:AP18)</f>
        <v>0</v>
      </c>
      <c r="G7" s="20">
        <f>+SUM('PLAN INDICATIVO PDD 2020-2023'!AQ16:AQ18)</f>
        <v>0</v>
      </c>
      <c r="H7" s="20">
        <f>+SUM('PLAN INDICATIVO PDD 2020-2023'!AR16:AR18)</f>
        <v>0</v>
      </c>
      <c r="I7" s="20">
        <f>SUM(C7:H7)</f>
        <v>47000000</v>
      </c>
    </row>
    <row r="8" spans="1:9" s="26" customFormat="1" x14ac:dyDescent="0.25">
      <c r="A8" s="23" t="s">
        <v>833</v>
      </c>
      <c r="B8" s="24">
        <f t="shared" ref="B8:I8" si="4">+B9</f>
        <v>1</v>
      </c>
      <c r="C8" s="25">
        <f t="shared" si="4"/>
        <v>0</v>
      </c>
      <c r="D8" s="25">
        <f t="shared" si="4"/>
        <v>0</v>
      </c>
      <c r="E8" s="25">
        <f t="shared" si="4"/>
        <v>79000000</v>
      </c>
      <c r="F8" s="25">
        <f t="shared" si="4"/>
        <v>0</v>
      </c>
      <c r="G8" s="25">
        <f t="shared" si="4"/>
        <v>0</v>
      </c>
      <c r="H8" s="25">
        <f t="shared" si="4"/>
        <v>0</v>
      </c>
      <c r="I8" s="25">
        <f t="shared" si="4"/>
        <v>79000000</v>
      </c>
    </row>
    <row r="9" spans="1:9" s="21" customFormat="1" x14ac:dyDescent="0.25">
      <c r="A9" s="19" t="s">
        <v>481</v>
      </c>
      <c r="B9" s="18">
        <v>1</v>
      </c>
      <c r="C9" s="20">
        <f>+SUM('PLAN INDICATIVO PDD 2020-2023'!AM19)</f>
        <v>0</v>
      </c>
      <c r="D9" s="20">
        <f>+SUM('PLAN INDICATIVO PDD 2020-2023'!AN19)</f>
        <v>0</v>
      </c>
      <c r="E9" s="20">
        <f>+SUM('PLAN INDICATIVO PDD 2020-2023'!AO19)</f>
        <v>79000000</v>
      </c>
      <c r="F9" s="20">
        <f>+SUM('PLAN INDICATIVO PDD 2020-2023'!AP19)</f>
        <v>0</v>
      </c>
      <c r="G9" s="20">
        <f>+SUM('PLAN INDICATIVO PDD 2020-2023'!AQ19)</f>
        <v>0</v>
      </c>
      <c r="H9" s="20">
        <f>+SUM('PLAN INDICATIVO PDD 2020-2023'!AR19)</f>
        <v>0</v>
      </c>
      <c r="I9" s="20">
        <f>SUM(C9:H9)</f>
        <v>79000000</v>
      </c>
    </row>
    <row r="10" spans="1:9" s="26" customFormat="1" x14ac:dyDescent="0.25">
      <c r="A10" s="23" t="s">
        <v>482</v>
      </c>
      <c r="B10" s="24">
        <f t="shared" ref="B10:I10" si="5">+B11</f>
        <v>2</v>
      </c>
      <c r="C10" s="25">
        <f>+C11</f>
        <v>0</v>
      </c>
      <c r="D10" s="25">
        <f t="shared" si="5"/>
        <v>0</v>
      </c>
      <c r="E10" s="25">
        <f t="shared" si="5"/>
        <v>0</v>
      </c>
      <c r="F10" s="25">
        <f t="shared" si="5"/>
        <v>0</v>
      </c>
      <c r="G10" s="25">
        <f t="shared" si="5"/>
        <v>40000000</v>
      </c>
      <c r="H10" s="25">
        <f t="shared" si="5"/>
        <v>0</v>
      </c>
      <c r="I10" s="25">
        <f t="shared" si="5"/>
        <v>40000000</v>
      </c>
    </row>
    <row r="11" spans="1:9" s="21" customFormat="1" x14ac:dyDescent="0.25">
      <c r="A11" s="19" t="s">
        <v>834</v>
      </c>
      <c r="B11" s="18">
        <v>2</v>
      </c>
      <c r="C11" s="20">
        <f>+SUM('PLAN INDICATIVO PDD 2020-2023'!AM20:AM21)</f>
        <v>0</v>
      </c>
      <c r="D11" s="20">
        <f>+SUM('PLAN INDICATIVO PDD 2020-2023'!AN20:AN21)</f>
        <v>0</v>
      </c>
      <c r="E11" s="20">
        <f>+SUM('PLAN INDICATIVO PDD 2020-2023'!AO20:AO21)</f>
        <v>0</v>
      </c>
      <c r="F11" s="20">
        <f>+SUM('PLAN INDICATIVO PDD 2020-2023'!AP20:AP21)</f>
        <v>0</v>
      </c>
      <c r="G11" s="20">
        <f>+SUM('PLAN INDICATIVO PDD 2020-2023'!AQ20:AQ21)</f>
        <v>40000000</v>
      </c>
      <c r="H11" s="20">
        <f>+SUM('PLAN INDICATIVO PDD 2020-2023'!AR20:AR21)</f>
        <v>0</v>
      </c>
      <c r="I11" s="20">
        <f>SUM(C11:H11)</f>
        <v>40000000</v>
      </c>
    </row>
    <row r="12" spans="1:9" s="26" customFormat="1" x14ac:dyDescent="0.25">
      <c r="A12" s="23" t="s">
        <v>837</v>
      </c>
      <c r="B12" s="24">
        <f t="shared" ref="B12:I12" si="6">+B13</f>
        <v>1</v>
      </c>
      <c r="C12" s="25">
        <f t="shared" si="6"/>
        <v>0</v>
      </c>
      <c r="D12" s="25">
        <f t="shared" si="6"/>
        <v>0</v>
      </c>
      <c r="E12" s="25">
        <f t="shared" si="6"/>
        <v>0</v>
      </c>
      <c r="F12" s="25">
        <f t="shared" si="6"/>
        <v>0</v>
      </c>
      <c r="G12" s="25">
        <f t="shared" si="6"/>
        <v>0</v>
      </c>
      <c r="H12" s="25">
        <f t="shared" si="6"/>
        <v>10000000000</v>
      </c>
      <c r="I12" s="25">
        <f t="shared" si="6"/>
        <v>10000000000</v>
      </c>
    </row>
    <row r="13" spans="1:9" s="21" customFormat="1" x14ac:dyDescent="0.25">
      <c r="A13" s="19" t="s">
        <v>838</v>
      </c>
      <c r="B13" s="18">
        <v>1</v>
      </c>
      <c r="C13" s="20">
        <f>+SUM('PLAN INDICATIVO PDD 2020-2023'!AM22)</f>
        <v>0</v>
      </c>
      <c r="D13" s="20">
        <f>+SUM('PLAN INDICATIVO PDD 2020-2023'!AN22)</f>
        <v>0</v>
      </c>
      <c r="E13" s="20">
        <f>+SUM('PLAN INDICATIVO PDD 2020-2023'!AO22)</f>
        <v>0</v>
      </c>
      <c r="F13" s="20">
        <f>+SUM('PLAN INDICATIVO PDD 2020-2023'!AP22)</f>
        <v>0</v>
      </c>
      <c r="G13" s="20">
        <f>+SUM('PLAN INDICATIVO PDD 2020-2023'!AQ22)</f>
        <v>0</v>
      </c>
      <c r="H13" s="20">
        <f>+SUM('PLAN INDICATIVO PDD 2020-2023'!AR22:AR24)</f>
        <v>10000000000</v>
      </c>
      <c r="I13" s="20">
        <f>SUM(C13:H13)</f>
        <v>10000000000</v>
      </c>
    </row>
    <row r="14" spans="1:9" x14ac:dyDescent="0.25">
      <c r="A14" s="7" t="s">
        <v>47</v>
      </c>
      <c r="B14" s="11">
        <f>+B15+B20</f>
        <v>19</v>
      </c>
      <c r="C14" s="13">
        <f>+C15+C20</f>
        <v>0</v>
      </c>
      <c r="D14" s="13">
        <f t="shared" ref="D14:I14" si="7">+D15+D20</f>
        <v>0</v>
      </c>
      <c r="E14" s="13">
        <f t="shared" si="7"/>
        <v>0</v>
      </c>
      <c r="F14" s="13">
        <f t="shared" si="7"/>
        <v>0</v>
      </c>
      <c r="G14" s="13">
        <f t="shared" si="7"/>
        <v>70000000</v>
      </c>
      <c r="H14" s="13">
        <f t="shared" si="7"/>
        <v>0</v>
      </c>
      <c r="I14" s="13">
        <f t="shared" si="7"/>
        <v>70000000</v>
      </c>
    </row>
    <row r="15" spans="1:9" x14ac:dyDescent="0.25">
      <c r="A15" s="2" t="s">
        <v>839</v>
      </c>
      <c r="B15" s="3">
        <f>SUM(B16:B19)</f>
        <v>10</v>
      </c>
      <c r="C15" s="14">
        <f>SUM(C16:C19)</f>
        <v>0</v>
      </c>
      <c r="D15" s="14">
        <f t="shared" ref="D15:I15" si="8">SUM(D16:D19)</f>
        <v>0</v>
      </c>
      <c r="E15" s="14">
        <f t="shared" si="8"/>
        <v>0</v>
      </c>
      <c r="F15" s="14">
        <f t="shared" si="8"/>
        <v>0</v>
      </c>
      <c r="G15" s="14">
        <f t="shared" si="8"/>
        <v>30000000</v>
      </c>
      <c r="H15" s="14">
        <f t="shared" si="8"/>
        <v>0</v>
      </c>
      <c r="I15" s="14">
        <f t="shared" si="8"/>
        <v>30000000</v>
      </c>
    </row>
    <row r="16" spans="1:9" s="21" customFormat="1" x14ac:dyDescent="0.25">
      <c r="A16" s="19" t="s">
        <v>483</v>
      </c>
      <c r="B16" s="18">
        <v>3</v>
      </c>
      <c r="C16" s="20">
        <f>+SUM('PLAN INDICATIVO PDD 2020-2023'!AM25:AM27)</f>
        <v>0</v>
      </c>
      <c r="D16" s="20">
        <f>+SUM('PLAN INDICATIVO PDD 2020-2023'!AN25:AN27)</f>
        <v>0</v>
      </c>
      <c r="E16" s="20">
        <f>+SUM('PLAN INDICATIVO PDD 2020-2023'!AO25:AO27)</f>
        <v>0</v>
      </c>
      <c r="F16" s="20">
        <f>+SUM('PLAN INDICATIVO PDD 2020-2023'!AP25:AP27)</f>
        <v>0</v>
      </c>
      <c r="G16" s="20">
        <f>+SUM('PLAN INDICATIVO PDD 2020-2023'!AQ25:AQ27)</f>
        <v>0</v>
      </c>
      <c r="H16" s="20">
        <f>+SUM('PLAN INDICATIVO PDD 2020-2023'!AR25:AR27)</f>
        <v>0</v>
      </c>
      <c r="I16" s="20">
        <f>SUM(C16:H16)</f>
        <v>0</v>
      </c>
    </row>
    <row r="17" spans="1:9" s="21" customFormat="1" x14ac:dyDescent="0.25">
      <c r="A17" s="19" t="s">
        <v>840</v>
      </c>
      <c r="B17" s="18">
        <v>3</v>
      </c>
      <c r="C17" s="20">
        <f>+SUM('PLAN INDICATIVO PDD 2020-2023'!AM28:AM30)</f>
        <v>0</v>
      </c>
      <c r="D17" s="20">
        <f>+SUM('PLAN INDICATIVO PDD 2020-2023'!AN28:AN30)</f>
        <v>0</v>
      </c>
      <c r="E17" s="20">
        <f>+SUM('PLAN INDICATIVO PDD 2020-2023'!AO28:AO30)</f>
        <v>0</v>
      </c>
      <c r="F17" s="20">
        <f>+SUM('PLAN INDICATIVO PDD 2020-2023'!AP28:AP30)</f>
        <v>0</v>
      </c>
      <c r="G17" s="20">
        <f>+SUM('PLAN INDICATIVO PDD 2020-2023'!AQ28:AQ30)</f>
        <v>0</v>
      </c>
      <c r="H17" s="20">
        <f>+SUM('PLAN INDICATIVO PDD 2020-2023'!AR28:AR30)</f>
        <v>0</v>
      </c>
      <c r="I17" s="20">
        <f>SUM(C17:H17)</f>
        <v>0</v>
      </c>
    </row>
    <row r="18" spans="1:9" s="21" customFormat="1" x14ac:dyDescent="0.25">
      <c r="A18" s="19" t="s">
        <v>484</v>
      </c>
      <c r="B18" s="34">
        <v>2</v>
      </c>
      <c r="C18" s="20">
        <f>+SUM('PLAN INDICATIVO PDD 2020-2023'!AM31:AM32)</f>
        <v>0</v>
      </c>
      <c r="D18" s="20">
        <f>+SUM('PLAN INDICATIVO PDD 2020-2023'!AN31:AN32)</f>
        <v>0</v>
      </c>
      <c r="E18" s="20">
        <f>+SUM('PLAN INDICATIVO PDD 2020-2023'!AO31:AO32)</f>
        <v>0</v>
      </c>
      <c r="F18" s="20">
        <f>+SUM('PLAN INDICATIVO PDD 2020-2023'!AP31:AP32)</f>
        <v>0</v>
      </c>
      <c r="G18" s="20">
        <f>+SUM('PLAN INDICATIVO PDD 2020-2023'!AQ31:AQ32)</f>
        <v>15000000</v>
      </c>
      <c r="H18" s="20">
        <f>+SUM('PLAN INDICATIVO PDD 2020-2023'!AR31:AR32)</f>
        <v>0</v>
      </c>
      <c r="I18" s="20">
        <f>SUM(C18:H18)</f>
        <v>15000000</v>
      </c>
    </row>
    <row r="19" spans="1:9" s="21" customFormat="1" x14ac:dyDescent="0.25">
      <c r="A19" s="19" t="s">
        <v>485</v>
      </c>
      <c r="B19" s="34">
        <v>2</v>
      </c>
      <c r="C19" s="20">
        <f>+SUM('PLAN INDICATIVO PDD 2020-2023'!AM33:AM34)</f>
        <v>0</v>
      </c>
      <c r="D19" s="20">
        <f>+SUM('PLAN INDICATIVO PDD 2020-2023'!AN33:AN34)</f>
        <v>0</v>
      </c>
      <c r="E19" s="20">
        <f>+SUM('PLAN INDICATIVO PDD 2020-2023'!AO33:AO34)</f>
        <v>0</v>
      </c>
      <c r="F19" s="20">
        <f>+SUM('PLAN INDICATIVO PDD 2020-2023'!AP33:AP34)</f>
        <v>0</v>
      </c>
      <c r="G19" s="20">
        <f>+SUM('PLAN INDICATIVO PDD 2020-2023'!AQ33:AQ34)</f>
        <v>15000000</v>
      </c>
      <c r="H19" s="20">
        <f>+SUM('PLAN INDICATIVO PDD 2020-2023'!AR33:AR34)</f>
        <v>0</v>
      </c>
      <c r="I19" s="20">
        <f>SUM(C19:H19)</f>
        <v>15000000</v>
      </c>
    </row>
    <row r="20" spans="1:9" x14ac:dyDescent="0.25">
      <c r="A20" s="2" t="s">
        <v>841</v>
      </c>
      <c r="B20" s="35">
        <f>SUM(B21:B22)</f>
        <v>9</v>
      </c>
      <c r="C20" s="14">
        <f>SUM(C21:C22)</f>
        <v>0</v>
      </c>
      <c r="D20" s="14">
        <f t="shared" ref="D20:I20" si="9">SUM(D21:D22)</f>
        <v>0</v>
      </c>
      <c r="E20" s="14">
        <f t="shared" si="9"/>
        <v>0</v>
      </c>
      <c r="F20" s="14">
        <f t="shared" si="9"/>
        <v>0</v>
      </c>
      <c r="G20" s="14">
        <f t="shared" si="9"/>
        <v>40000000</v>
      </c>
      <c r="H20" s="14">
        <f t="shared" si="9"/>
        <v>0</v>
      </c>
      <c r="I20" s="14">
        <f t="shared" si="9"/>
        <v>40000000</v>
      </c>
    </row>
    <row r="21" spans="1:9" s="21" customFormat="1" x14ac:dyDescent="0.25">
      <c r="A21" s="19" t="s">
        <v>486</v>
      </c>
      <c r="B21" s="34">
        <v>8</v>
      </c>
      <c r="C21" s="20">
        <f>+SUM('PLAN INDICATIVO PDD 2020-2023'!AM35:AM42)</f>
        <v>0</v>
      </c>
      <c r="D21" s="20">
        <f>+SUM('PLAN INDICATIVO PDD 2020-2023'!AN35:AN42)</f>
        <v>0</v>
      </c>
      <c r="E21" s="20">
        <f>+SUM('PLAN INDICATIVO PDD 2020-2023'!AO35:AO42)</f>
        <v>0</v>
      </c>
      <c r="F21" s="20">
        <f>+SUM('PLAN INDICATIVO PDD 2020-2023'!AP35:AP42)</f>
        <v>0</v>
      </c>
      <c r="G21" s="20">
        <f>+SUM('PLAN INDICATIVO PDD 2020-2023'!AQ35:AQ42)</f>
        <v>20000000</v>
      </c>
      <c r="H21" s="20">
        <f>+SUM('PLAN INDICATIVO PDD 2020-2023'!AR35:AR42)</f>
        <v>0</v>
      </c>
      <c r="I21" s="20">
        <f>SUM(C21:H21)</f>
        <v>20000000</v>
      </c>
    </row>
    <row r="22" spans="1:9" s="21" customFormat="1" x14ac:dyDescent="0.25">
      <c r="A22" s="19" t="s">
        <v>842</v>
      </c>
      <c r="B22" s="34">
        <v>1</v>
      </c>
      <c r="C22" s="20">
        <f>+SUM('PLAN INDICATIVO PDD 2020-2023'!AM43)</f>
        <v>0</v>
      </c>
      <c r="D22" s="20">
        <f>+SUM('PLAN INDICATIVO PDD 2020-2023'!AN43)</f>
        <v>0</v>
      </c>
      <c r="E22" s="20">
        <f>+SUM('PLAN INDICATIVO PDD 2020-2023'!AO43)</f>
        <v>0</v>
      </c>
      <c r="F22" s="20">
        <f>+SUM('PLAN INDICATIVO PDD 2020-2023'!AP43)</f>
        <v>0</v>
      </c>
      <c r="G22" s="20">
        <f>+SUM('PLAN INDICATIVO PDD 2020-2023'!AQ43)</f>
        <v>20000000</v>
      </c>
      <c r="H22" s="20">
        <f>+SUM('PLAN INDICATIVO PDD 2020-2023'!AR43)</f>
        <v>0</v>
      </c>
      <c r="I22" s="20">
        <f>SUM(C22:H22)</f>
        <v>20000000</v>
      </c>
    </row>
    <row r="23" spans="1:9" x14ac:dyDescent="0.25">
      <c r="A23" s="7" t="s">
        <v>48</v>
      </c>
      <c r="B23" s="11">
        <f>+B24+B27</f>
        <v>24</v>
      </c>
      <c r="C23" s="13">
        <f>+C24+C27</f>
        <v>84000000</v>
      </c>
      <c r="D23" s="13">
        <f t="shared" ref="D23:I23" si="10">+D24+D27</f>
        <v>0</v>
      </c>
      <c r="E23" s="13">
        <f t="shared" si="10"/>
        <v>433000000</v>
      </c>
      <c r="F23" s="13">
        <f t="shared" si="10"/>
        <v>0</v>
      </c>
      <c r="G23" s="13">
        <f t="shared" si="10"/>
        <v>0</v>
      </c>
      <c r="H23" s="13">
        <f t="shared" si="10"/>
        <v>0</v>
      </c>
      <c r="I23" s="13">
        <f t="shared" si="10"/>
        <v>517000000</v>
      </c>
    </row>
    <row r="24" spans="1:9" x14ac:dyDescent="0.25">
      <c r="A24" s="2" t="s">
        <v>487</v>
      </c>
      <c r="B24" s="3">
        <f>SUM(B25:B26)</f>
        <v>6</v>
      </c>
      <c r="C24" s="14">
        <f>SUM(C25:C26)</f>
        <v>84000000</v>
      </c>
      <c r="D24" s="14">
        <f t="shared" ref="D24:I24" si="11">SUM(D25:D26)</f>
        <v>0</v>
      </c>
      <c r="E24" s="14">
        <f t="shared" si="11"/>
        <v>0</v>
      </c>
      <c r="F24" s="14">
        <f t="shared" si="11"/>
        <v>0</v>
      </c>
      <c r="G24" s="14">
        <f t="shared" si="11"/>
        <v>0</v>
      </c>
      <c r="H24" s="14">
        <f t="shared" si="11"/>
        <v>0</v>
      </c>
      <c r="I24" s="14">
        <f t="shared" si="11"/>
        <v>84000000</v>
      </c>
    </row>
    <row r="25" spans="1:9" s="37" customFormat="1" x14ac:dyDescent="0.25">
      <c r="A25" s="36" t="s">
        <v>488</v>
      </c>
      <c r="B25" s="34">
        <v>3</v>
      </c>
      <c r="C25" s="22">
        <f>+SUM('PLAN INDICATIVO PDD 2020-2023'!AM44:AM46)</f>
        <v>40000000</v>
      </c>
      <c r="D25" s="22">
        <f>+SUM('PLAN INDICATIVO PDD 2020-2023'!AN44:AN46)</f>
        <v>0</v>
      </c>
      <c r="E25" s="22">
        <f>+SUM('PLAN INDICATIVO PDD 2020-2023'!AO44:AO46)</f>
        <v>0</v>
      </c>
      <c r="F25" s="22">
        <f>+SUM('PLAN INDICATIVO PDD 2020-2023'!AP44:AP46)</f>
        <v>0</v>
      </c>
      <c r="G25" s="22">
        <f>+SUM('PLAN INDICATIVO PDD 2020-2023'!AQ44:AQ46)</f>
        <v>0</v>
      </c>
      <c r="H25" s="22">
        <f>+SUM('PLAN INDICATIVO PDD 2020-2023'!AR44:AR46)</f>
        <v>0</v>
      </c>
      <c r="I25" s="20">
        <f>SUM(C25:H25)</f>
        <v>40000000</v>
      </c>
    </row>
    <row r="26" spans="1:9" s="37" customFormat="1" x14ac:dyDescent="0.25">
      <c r="A26" s="36" t="s">
        <v>489</v>
      </c>
      <c r="B26" s="34">
        <v>3</v>
      </c>
      <c r="C26" s="22">
        <f>+SUM('PLAN INDICATIVO PDD 2020-2023'!AM47:AM49)</f>
        <v>44000000</v>
      </c>
      <c r="D26" s="22">
        <f>+SUM('PLAN INDICATIVO PDD 2020-2023'!AN47:AN49)</f>
        <v>0</v>
      </c>
      <c r="E26" s="22">
        <f>+SUM('PLAN INDICATIVO PDD 2020-2023'!AO47:AO49)</f>
        <v>0</v>
      </c>
      <c r="F26" s="22">
        <f>+SUM('PLAN INDICATIVO PDD 2020-2023'!AP47:AP49)</f>
        <v>0</v>
      </c>
      <c r="G26" s="22">
        <f>+SUM('PLAN INDICATIVO PDD 2020-2023'!AQ47:AQ49)</f>
        <v>0</v>
      </c>
      <c r="H26" s="22">
        <f>+SUM('PLAN INDICATIVO PDD 2020-2023'!AR47:AR49)</f>
        <v>0</v>
      </c>
      <c r="I26" s="20">
        <f>SUM(C26:H26)</f>
        <v>44000000</v>
      </c>
    </row>
    <row r="27" spans="1:9" s="39" customFormat="1" x14ac:dyDescent="0.25">
      <c r="A27" s="38" t="s">
        <v>843</v>
      </c>
      <c r="B27" s="35">
        <f>SUM(B28:B31)</f>
        <v>18</v>
      </c>
      <c r="C27" s="17">
        <f>SUM(C28:C31)</f>
        <v>0</v>
      </c>
      <c r="D27" s="17">
        <f t="shared" ref="D27:I27" si="12">SUM(D28:D31)</f>
        <v>0</v>
      </c>
      <c r="E27" s="17">
        <f t="shared" si="12"/>
        <v>433000000</v>
      </c>
      <c r="F27" s="17">
        <f t="shared" si="12"/>
        <v>0</v>
      </c>
      <c r="G27" s="17">
        <f t="shared" si="12"/>
        <v>0</v>
      </c>
      <c r="H27" s="17">
        <f t="shared" si="12"/>
        <v>0</v>
      </c>
      <c r="I27" s="17">
        <f t="shared" si="12"/>
        <v>433000000</v>
      </c>
    </row>
    <row r="28" spans="1:9" s="37" customFormat="1" x14ac:dyDescent="0.25">
      <c r="A28" s="36" t="s">
        <v>490</v>
      </c>
      <c r="B28" s="34">
        <v>3</v>
      </c>
      <c r="C28" s="22">
        <f>+SUM('PLAN INDICATIVO PDD 2020-2023'!AM50:AM52)</f>
        <v>0</v>
      </c>
      <c r="D28" s="22">
        <f>+SUM('PLAN INDICATIVO PDD 2020-2023'!AN50:AN52)</f>
        <v>0</v>
      </c>
      <c r="E28" s="22">
        <f>+SUM('PLAN INDICATIVO PDD 2020-2023'!AO50:AO52)</f>
        <v>0</v>
      </c>
      <c r="F28" s="22">
        <f>+SUM('PLAN INDICATIVO PDD 2020-2023'!AP50:AP52)</f>
        <v>0</v>
      </c>
      <c r="G28" s="22">
        <f>+SUM('PLAN INDICATIVO PDD 2020-2023'!AQ50:AQ52)</f>
        <v>0</v>
      </c>
      <c r="H28" s="22">
        <f>+SUM('PLAN INDICATIVO PDD 2020-2023'!AR50:AR52)</f>
        <v>0</v>
      </c>
      <c r="I28" s="20">
        <f>SUM(C28:H28)</f>
        <v>0</v>
      </c>
    </row>
    <row r="29" spans="1:9" s="37" customFormat="1" x14ac:dyDescent="0.25">
      <c r="A29" s="36" t="s">
        <v>491</v>
      </c>
      <c r="B29" s="34">
        <v>5</v>
      </c>
      <c r="C29" s="22">
        <f>+SUM('PLAN INDICATIVO PDD 2020-2023'!AM53:AM57)</f>
        <v>0</v>
      </c>
      <c r="D29" s="22">
        <f>+SUM('PLAN INDICATIVO PDD 2020-2023'!AN53:AN57)</f>
        <v>0</v>
      </c>
      <c r="E29" s="22">
        <f>+SUM('PLAN INDICATIVO PDD 2020-2023'!AO53:AO57)</f>
        <v>30000000</v>
      </c>
      <c r="F29" s="22">
        <f>+SUM('PLAN INDICATIVO PDD 2020-2023'!AP53:AP57)</f>
        <v>0</v>
      </c>
      <c r="G29" s="22">
        <f>+SUM('PLAN INDICATIVO PDD 2020-2023'!AQ53:AQ57)</f>
        <v>0</v>
      </c>
      <c r="H29" s="22">
        <f>+SUM('PLAN INDICATIVO PDD 2020-2023'!AR53:AR57)</f>
        <v>0</v>
      </c>
      <c r="I29" s="20">
        <f>SUM(C29:H29)</f>
        <v>30000000</v>
      </c>
    </row>
    <row r="30" spans="1:9" s="37" customFormat="1" x14ac:dyDescent="0.25">
      <c r="A30" s="36" t="s">
        <v>492</v>
      </c>
      <c r="B30" s="34">
        <v>4</v>
      </c>
      <c r="C30" s="22">
        <f>+SUM('PLAN INDICATIVO PDD 2020-2023'!AM58:AM61)</f>
        <v>0</v>
      </c>
      <c r="D30" s="22">
        <f>+SUM('PLAN INDICATIVO PDD 2020-2023'!AN58:AN61)</f>
        <v>0</v>
      </c>
      <c r="E30" s="22">
        <f>+SUM('PLAN INDICATIVO PDD 2020-2023'!AO58:AO61)</f>
        <v>403000000</v>
      </c>
      <c r="F30" s="22">
        <f>+SUM('PLAN INDICATIVO PDD 2020-2023'!AP58:AP61)</f>
        <v>0</v>
      </c>
      <c r="G30" s="22">
        <f>+SUM('PLAN INDICATIVO PDD 2020-2023'!AQ58:AQ61)</f>
        <v>0</v>
      </c>
      <c r="H30" s="22">
        <f>+SUM('PLAN INDICATIVO PDD 2020-2023'!AR58:AR61)</f>
        <v>0</v>
      </c>
      <c r="I30" s="20">
        <f>SUM(C30:H30)</f>
        <v>403000000</v>
      </c>
    </row>
    <row r="31" spans="1:9" s="37" customFormat="1" x14ac:dyDescent="0.25">
      <c r="A31" s="36" t="s">
        <v>493</v>
      </c>
      <c r="B31" s="34">
        <v>6</v>
      </c>
      <c r="C31" s="22">
        <f>+SUM('PLAN INDICATIVO PDD 2020-2023'!AM62:AM67)</f>
        <v>0</v>
      </c>
      <c r="D31" s="22">
        <f>+SUM('PLAN INDICATIVO PDD 2020-2023'!AN62:AN67)</f>
        <v>0</v>
      </c>
      <c r="E31" s="22">
        <f>+SUM('PLAN INDICATIVO PDD 2020-2023'!AO62:AO67)</f>
        <v>0</v>
      </c>
      <c r="F31" s="22">
        <f>+SUM('PLAN INDICATIVO PDD 2020-2023'!AP62:AP67)</f>
        <v>0</v>
      </c>
      <c r="G31" s="22">
        <f>+SUM('PLAN INDICATIVO PDD 2020-2023'!AQ62:AQ67)</f>
        <v>0</v>
      </c>
      <c r="H31" s="22">
        <f>+SUM('PLAN INDICATIVO PDD 2020-2023'!AR62:AR67)</f>
        <v>0</v>
      </c>
      <c r="I31" s="20">
        <f>SUM(C31:H31)</f>
        <v>0</v>
      </c>
    </row>
    <row r="32" spans="1:9" s="9" customFormat="1" x14ac:dyDescent="0.25">
      <c r="A32" s="8" t="s">
        <v>511</v>
      </c>
      <c r="B32" s="10">
        <f>+B33+B37+B41+B52+B55</f>
        <v>154</v>
      </c>
      <c r="C32" s="12">
        <f>+C33+C37+C41+C52+C55</f>
        <v>15241000000</v>
      </c>
      <c r="D32" s="12">
        <f t="shared" ref="D32:I32" si="13">+D33+D37+D41+D52+D55</f>
        <v>0</v>
      </c>
      <c r="E32" s="12">
        <f t="shared" si="13"/>
        <v>2900000000</v>
      </c>
      <c r="F32" s="12">
        <f t="shared" si="13"/>
        <v>1500000000</v>
      </c>
      <c r="G32" s="12">
        <f t="shared" si="13"/>
        <v>15010000000</v>
      </c>
      <c r="H32" s="12">
        <f t="shared" si="13"/>
        <v>14200000000</v>
      </c>
      <c r="I32" s="12">
        <f t="shared" si="13"/>
        <v>48851000000</v>
      </c>
    </row>
    <row r="33" spans="1:9" x14ac:dyDescent="0.25">
      <c r="A33" s="7" t="s">
        <v>21</v>
      </c>
      <c r="B33" s="11">
        <f>+B34</f>
        <v>12</v>
      </c>
      <c r="C33" s="13">
        <f>+C34</f>
        <v>1735000000</v>
      </c>
      <c r="D33" s="13">
        <f t="shared" ref="D33:I33" si="14">+D34</f>
        <v>0</v>
      </c>
      <c r="E33" s="13">
        <f t="shared" si="14"/>
        <v>0</v>
      </c>
      <c r="F33" s="13">
        <f t="shared" si="14"/>
        <v>0</v>
      </c>
      <c r="G33" s="13">
        <f t="shared" si="14"/>
        <v>0</v>
      </c>
      <c r="H33" s="13">
        <f t="shared" si="14"/>
        <v>0</v>
      </c>
      <c r="I33" s="13">
        <f t="shared" si="14"/>
        <v>1735000000</v>
      </c>
    </row>
    <row r="34" spans="1:9" x14ac:dyDescent="0.25">
      <c r="A34" s="2" t="s">
        <v>494</v>
      </c>
      <c r="B34" s="3">
        <f>SUM(B35:B36)</f>
        <v>12</v>
      </c>
      <c r="C34" s="14">
        <f>SUM(C35:C36)</f>
        <v>1735000000</v>
      </c>
      <c r="D34" s="14">
        <f t="shared" ref="D34:I34" si="15">SUM(D35:D36)</f>
        <v>0</v>
      </c>
      <c r="E34" s="14">
        <f t="shared" si="15"/>
        <v>0</v>
      </c>
      <c r="F34" s="14">
        <f t="shared" si="15"/>
        <v>0</v>
      </c>
      <c r="G34" s="14">
        <f t="shared" si="15"/>
        <v>0</v>
      </c>
      <c r="H34" s="14">
        <f t="shared" si="15"/>
        <v>0</v>
      </c>
      <c r="I34" s="14">
        <f t="shared" si="15"/>
        <v>1735000000</v>
      </c>
    </row>
    <row r="35" spans="1:9" s="37" customFormat="1" x14ac:dyDescent="0.25">
      <c r="A35" s="36" t="s">
        <v>495</v>
      </c>
      <c r="B35" s="34">
        <v>7</v>
      </c>
      <c r="C35" s="22">
        <f>+SUM('PLAN INDICATIVO PDD 2020-2023'!AM68:AM74)</f>
        <v>1355000000</v>
      </c>
      <c r="D35" s="22">
        <f>+SUM('PLAN INDICATIVO PDD 2020-2023'!AN68:AN74)</f>
        <v>0</v>
      </c>
      <c r="E35" s="22">
        <f>+SUM('PLAN INDICATIVO PDD 2020-2023'!AO68:AO74)</f>
        <v>0</v>
      </c>
      <c r="F35" s="22">
        <f>+SUM('PLAN INDICATIVO PDD 2020-2023'!AP68:AP74)</f>
        <v>0</v>
      </c>
      <c r="G35" s="22">
        <f>+SUM('PLAN INDICATIVO PDD 2020-2023'!AQ68:AQ74)</f>
        <v>0</v>
      </c>
      <c r="H35" s="22">
        <f>+SUM('PLAN INDICATIVO PDD 2020-2023'!AR68:AR74)</f>
        <v>0</v>
      </c>
      <c r="I35" s="20">
        <f>SUM(C35:H35)</f>
        <v>1355000000</v>
      </c>
    </row>
    <row r="36" spans="1:9" s="37" customFormat="1" x14ac:dyDescent="0.25">
      <c r="A36" s="36" t="s">
        <v>496</v>
      </c>
      <c r="B36" s="34">
        <v>5</v>
      </c>
      <c r="C36" s="22">
        <f>+SUM('PLAN INDICATIVO PDD 2020-2023'!AM75:AM79)</f>
        <v>380000000</v>
      </c>
      <c r="D36" s="22">
        <f>+SUM('PLAN INDICATIVO PDD 2020-2023'!AN75:AN79)</f>
        <v>0</v>
      </c>
      <c r="E36" s="22">
        <f>+SUM('PLAN INDICATIVO PDD 2020-2023'!AO75:AO79)</f>
        <v>0</v>
      </c>
      <c r="F36" s="22">
        <f>+SUM('PLAN INDICATIVO PDD 2020-2023'!AP75:AP79)</f>
        <v>0</v>
      </c>
      <c r="G36" s="22">
        <f>+SUM('PLAN INDICATIVO PDD 2020-2023'!AQ75:AQ79)</f>
        <v>0</v>
      </c>
      <c r="H36" s="22">
        <f>+SUM('PLAN INDICATIVO PDD 2020-2023'!AR75:AR79)</f>
        <v>0</v>
      </c>
      <c r="I36" s="20">
        <f>SUM(C36:H36)</f>
        <v>380000000</v>
      </c>
    </row>
    <row r="37" spans="1:9" x14ac:dyDescent="0.25">
      <c r="A37" s="7" t="s">
        <v>844</v>
      </c>
      <c r="B37" s="11">
        <f>+B38</f>
        <v>28</v>
      </c>
      <c r="C37" s="13">
        <f>+C38</f>
        <v>12336000000</v>
      </c>
      <c r="D37" s="13">
        <f t="shared" ref="D37:I37" si="16">+D38</f>
        <v>0</v>
      </c>
      <c r="E37" s="13">
        <f t="shared" si="16"/>
        <v>0</v>
      </c>
      <c r="F37" s="13">
        <f t="shared" si="16"/>
        <v>0</v>
      </c>
      <c r="G37" s="13">
        <f t="shared" si="16"/>
        <v>14600000000</v>
      </c>
      <c r="H37" s="13">
        <f t="shared" si="16"/>
        <v>0</v>
      </c>
      <c r="I37" s="13">
        <f t="shared" si="16"/>
        <v>26936000000</v>
      </c>
    </row>
    <row r="38" spans="1:9" x14ac:dyDescent="0.25">
      <c r="A38" s="2" t="s">
        <v>497</v>
      </c>
      <c r="B38" s="3">
        <f>SUM(B39:B40)</f>
        <v>28</v>
      </c>
      <c r="C38" s="14">
        <f>SUM(C39:C40)</f>
        <v>12336000000</v>
      </c>
      <c r="D38" s="14">
        <f t="shared" ref="D38:I38" si="17">SUM(D39:D40)</f>
        <v>0</v>
      </c>
      <c r="E38" s="14">
        <f t="shared" si="17"/>
        <v>0</v>
      </c>
      <c r="F38" s="14">
        <f t="shared" si="17"/>
        <v>0</v>
      </c>
      <c r="G38" s="14">
        <f t="shared" si="17"/>
        <v>14600000000</v>
      </c>
      <c r="H38" s="14">
        <f t="shared" si="17"/>
        <v>0</v>
      </c>
      <c r="I38" s="14">
        <f t="shared" si="17"/>
        <v>26936000000</v>
      </c>
    </row>
    <row r="39" spans="1:9" s="37" customFormat="1" x14ac:dyDescent="0.25">
      <c r="A39" s="36" t="s">
        <v>498</v>
      </c>
      <c r="B39" s="34">
        <v>3</v>
      </c>
      <c r="C39" s="22">
        <f>+SUM('PLAN INDICATIVO PDD 2020-2023'!AM80:AM82)</f>
        <v>11271000000</v>
      </c>
      <c r="D39" s="22">
        <f>+SUM('PLAN INDICATIVO PDD 2020-2023'!AN80:AN82)</f>
        <v>0</v>
      </c>
      <c r="E39" s="22">
        <f>+SUM('PLAN INDICATIVO PDD 2020-2023'!AO80:AO82)</f>
        <v>0</v>
      </c>
      <c r="F39" s="22">
        <f>+SUM('PLAN INDICATIVO PDD 2020-2023'!AP80:AP82)</f>
        <v>0</v>
      </c>
      <c r="G39" s="22">
        <f>+SUM('PLAN INDICATIVO PDD 2020-2023'!AQ80:AQ82)</f>
        <v>14600000000</v>
      </c>
      <c r="H39" s="22">
        <f>+SUM('PLAN INDICATIVO PDD 2020-2023'!AR80:AR82)</f>
        <v>0</v>
      </c>
      <c r="I39" s="20">
        <f>SUM(C39:H39)</f>
        <v>25871000000</v>
      </c>
    </row>
    <row r="40" spans="1:9" s="21" customFormat="1" x14ac:dyDescent="0.25">
      <c r="A40" s="19" t="s">
        <v>499</v>
      </c>
      <c r="B40" s="18">
        <v>25</v>
      </c>
      <c r="C40" s="20">
        <f>+SUM('PLAN INDICATIVO PDD 2020-2023'!AM83:AM104)</f>
        <v>1065000000</v>
      </c>
      <c r="D40" s="20">
        <f>+SUM('PLAN INDICATIVO PDD 2020-2023'!AN83:AN104)</f>
        <v>0</v>
      </c>
      <c r="E40" s="20">
        <f>+SUM('PLAN INDICATIVO PDD 2020-2023'!AO83:AO104)</f>
        <v>0</v>
      </c>
      <c r="F40" s="20">
        <f>+SUM('PLAN INDICATIVO PDD 2020-2023'!AP83:AP104)</f>
        <v>0</v>
      </c>
      <c r="G40" s="20">
        <f>+SUM('PLAN INDICATIVO PDD 2020-2023'!AQ83:AQ104)</f>
        <v>0</v>
      </c>
      <c r="H40" s="20">
        <f>+SUM('PLAN INDICATIVO PDD 2020-2023'!AR83:AR104)</f>
        <v>0</v>
      </c>
      <c r="I40" s="20">
        <f>SUM(C40:H40)</f>
        <v>1065000000</v>
      </c>
    </row>
    <row r="41" spans="1:9" x14ac:dyDescent="0.25">
      <c r="A41" s="7" t="s">
        <v>24</v>
      </c>
      <c r="B41" s="11">
        <f>+B42</f>
        <v>71</v>
      </c>
      <c r="C41" s="13">
        <f>+C42</f>
        <v>0</v>
      </c>
      <c r="D41" s="13">
        <f t="shared" ref="D41:I41" si="18">+D42</f>
        <v>0</v>
      </c>
      <c r="E41" s="13">
        <f t="shared" si="18"/>
        <v>1743000000</v>
      </c>
      <c r="F41" s="13">
        <f t="shared" si="18"/>
        <v>0</v>
      </c>
      <c r="G41" s="13">
        <f t="shared" si="18"/>
        <v>410000000</v>
      </c>
      <c r="H41" s="13">
        <f t="shared" si="18"/>
        <v>3500000000</v>
      </c>
      <c r="I41" s="13">
        <f t="shared" si="18"/>
        <v>5653000000</v>
      </c>
    </row>
    <row r="42" spans="1:9" x14ac:dyDescent="0.25">
      <c r="A42" s="2" t="s">
        <v>502</v>
      </c>
      <c r="B42" s="3">
        <f>SUM(B43:B51)</f>
        <v>71</v>
      </c>
      <c r="C42" s="31">
        <f>SUM(C43:C51)</f>
        <v>0</v>
      </c>
      <c r="D42" s="31">
        <f t="shared" ref="D42:I42" si="19">SUM(D43:D51)</f>
        <v>0</v>
      </c>
      <c r="E42" s="31">
        <f t="shared" si="19"/>
        <v>1743000000</v>
      </c>
      <c r="F42" s="31">
        <f t="shared" si="19"/>
        <v>0</v>
      </c>
      <c r="G42" s="31">
        <f t="shared" si="19"/>
        <v>410000000</v>
      </c>
      <c r="H42" s="31">
        <f t="shared" si="19"/>
        <v>3500000000</v>
      </c>
      <c r="I42" s="31">
        <f t="shared" si="19"/>
        <v>5653000000</v>
      </c>
    </row>
    <row r="43" spans="1:9" s="21" customFormat="1" x14ac:dyDescent="0.25">
      <c r="A43" s="19" t="s">
        <v>505</v>
      </c>
      <c r="B43" s="18">
        <v>10</v>
      </c>
      <c r="C43" s="20">
        <f>+SUM('PLAN INDICATIVO PDD 2020-2023'!AM105:AM114)</f>
        <v>0</v>
      </c>
      <c r="D43" s="20">
        <f>+SUM('PLAN INDICATIVO PDD 2020-2023'!AN105:AN114)</f>
        <v>0</v>
      </c>
      <c r="E43" s="20">
        <f>+SUM('PLAN INDICATIVO PDD 2020-2023'!AO105:AO114)</f>
        <v>0</v>
      </c>
      <c r="F43" s="20">
        <f>+SUM('PLAN INDICATIVO PDD 2020-2023'!AP105:AP114)</f>
        <v>0</v>
      </c>
      <c r="G43" s="20">
        <f>+SUM('PLAN INDICATIVO PDD 2020-2023'!AQ105:AQ114)</f>
        <v>100000000</v>
      </c>
      <c r="H43" s="20">
        <f>+SUM('PLAN INDICATIVO PDD 2020-2023'!AR105:AR114)</f>
        <v>0</v>
      </c>
      <c r="I43" s="20">
        <f t="shared" ref="I43:I50" si="20">SUM(C43:H43)</f>
        <v>100000000</v>
      </c>
    </row>
    <row r="44" spans="1:9" s="21" customFormat="1" x14ac:dyDescent="0.25">
      <c r="A44" s="19" t="s">
        <v>506</v>
      </c>
      <c r="B44" s="18">
        <v>10</v>
      </c>
      <c r="C44" s="20">
        <f>+SUM('PLAN INDICATIVO PDD 2020-2023'!AM115:AM124)</f>
        <v>0</v>
      </c>
      <c r="D44" s="20">
        <f>+SUM('PLAN INDICATIVO PDD 2020-2023'!AN115:AN124)</f>
        <v>0</v>
      </c>
      <c r="E44" s="20">
        <f>+SUM('PLAN INDICATIVO PDD 2020-2023'!AO115:AO124)</f>
        <v>0</v>
      </c>
      <c r="F44" s="20">
        <f>+SUM('PLAN INDICATIVO PDD 2020-2023'!AP115:AP124)</f>
        <v>0</v>
      </c>
      <c r="G44" s="20">
        <f>+SUM('PLAN INDICATIVO PDD 2020-2023'!AQ115:AQ124)</f>
        <v>70000000</v>
      </c>
      <c r="H44" s="20">
        <f>+SUM('PLAN INDICATIVO PDD 2020-2023'!AR115:AR124)</f>
        <v>0</v>
      </c>
      <c r="I44" s="20">
        <f t="shared" si="20"/>
        <v>70000000</v>
      </c>
    </row>
    <row r="45" spans="1:9" s="21" customFormat="1" x14ac:dyDescent="0.25">
      <c r="A45" s="19" t="s">
        <v>504</v>
      </c>
      <c r="B45" s="18">
        <v>6</v>
      </c>
      <c r="C45" s="20">
        <f>+SUM('PLAN INDICATIVO PDD 2020-2023'!AM125:AM130)</f>
        <v>0</v>
      </c>
      <c r="D45" s="20">
        <f>+SUM('PLAN INDICATIVO PDD 2020-2023'!AN125:AN130)</f>
        <v>0</v>
      </c>
      <c r="E45" s="20">
        <f>+SUM('PLAN INDICATIVO PDD 2020-2023'!AO125:AO130)</f>
        <v>0</v>
      </c>
      <c r="F45" s="20">
        <f>+SUM('PLAN INDICATIVO PDD 2020-2023'!AP125:AP130)</f>
        <v>0</v>
      </c>
      <c r="G45" s="20">
        <f>+SUM('PLAN INDICATIVO PDD 2020-2023'!AQ125:AQ130)</f>
        <v>50000000</v>
      </c>
      <c r="H45" s="20">
        <f>+SUM('PLAN INDICATIVO PDD 2020-2023'!AR125:AR130)</f>
        <v>0</v>
      </c>
      <c r="I45" s="20">
        <f t="shared" si="20"/>
        <v>50000000</v>
      </c>
    </row>
    <row r="46" spans="1:9" s="21" customFormat="1" x14ac:dyDescent="0.25">
      <c r="A46" s="19" t="s">
        <v>507</v>
      </c>
      <c r="B46" s="18">
        <v>8</v>
      </c>
      <c r="C46" s="20">
        <f>+SUM('PLAN INDICATIVO PDD 2020-2023'!AM131:AM138)</f>
        <v>0</v>
      </c>
      <c r="D46" s="20">
        <f>+SUM('PLAN INDICATIVO PDD 2020-2023'!AN131:AN138)</f>
        <v>0</v>
      </c>
      <c r="E46" s="20">
        <f>+SUM('PLAN INDICATIVO PDD 2020-2023'!AO131:AO138)</f>
        <v>1743000000</v>
      </c>
      <c r="F46" s="20">
        <f>+SUM('PLAN INDICATIVO PDD 2020-2023'!AP131:AP138)</f>
        <v>0</v>
      </c>
      <c r="G46" s="20">
        <f>+SUM('PLAN INDICATIVO PDD 2020-2023'!AQ131:AQ138)</f>
        <v>0</v>
      </c>
      <c r="H46" s="20">
        <f>+SUM('PLAN INDICATIVO PDD 2020-2023'!AR131:AR138)</f>
        <v>3500000000</v>
      </c>
      <c r="I46" s="20">
        <f t="shared" si="20"/>
        <v>5243000000</v>
      </c>
    </row>
    <row r="47" spans="1:9" s="21" customFormat="1" x14ac:dyDescent="0.25">
      <c r="A47" s="19" t="s">
        <v>509</v>
      </c>
      <c r="B47" s="18">
        <v>17</v>
      </c>
      <c r="C47" s="20">
        <f>+SUM('PLAN INDICATIVO PDD 2020-2023'!AM139:AM155)</f>
        <v>0</v>
      </c>
      <c r="D47" s="20">
        <f>+SUM('PLAN INDICATIVO PDD 2020-2023'!AN139:AN155)</f>
        <v>0</v>
      </c>
      <c r="E47" s="20">
        <f>+SUM('PLAN INDICATIVO PDD 2020-2023'!AO139:AO155)</f>
        <v>0</v>
      </c>
      <c r="F47" s="20">
        <f>+SUM('PLAN INDICATIVO PDD 2020-2023'!AP139:AP155)</f>
        <v>0</v>
      </c>
      <c r="G47" s="20">
        <f>+SUM('PLAN INDICATIVO PDD 2020-2023'!AQ139:AQ155)</f>
        <v>70000000</v>
      </c>
      <c r="H47" s="20">
        <f>+SUM('PLAN INDICATIVO PDD 2020-2023'!AR139:AR155)</f>
        <v>0</v>
      </c>
      <c r="I47" s="20">
        <f t="shared" si="20"/>
        <v>70000000</v>
      </c>
    </row>
    <row r="48" spans="1:9" s="37" customFormat="1" x14ac:dyDescent="0.25">
      <c r="A48" s="36" t="s">
        <v>501</v>
      </c>
      <c r="B48" s="34">
        <v>6</v>
      </c>
      <c r="C48" s="22">
        <f>+SUM('PLAN INDICATIVO PDD 2020-2023'!AM156:AM161)</f>
        <v>0</v>
      </c>
      <c r="D48" s="22">
        <f>+SUM('PLAN INDICATIVO PDD 2020-2023'!AN156:AN161)</f>
        <v>0</v>
      </c>
      <c r="E48" s="22">
        <f>+SUM('PLAN INDICATIVO PDD 2020-2023'!AO156:AO161)</f>
        <v>0</v>
      </c>
      <c r="F48" s="22">
        <f>+SUM('PLAN INDICATIVO PDD 2020-2023'!AP156:AP161)</f>
        <v>0</v>
      </c>
      <c r="G48" s="22">
        <f>+SUM('PLAN INDICATIVO PDD 2020-2023'!AQ156:AQ161)</f>
        <v>40000000</v>
      </c>
      <c r="H48" s="22">
        <f>+SUM('PLAN INDICATIVO PDD 2020-2023'!AR156:AR161)</f>
        <v>0</v>
      </c>
      <c r="I48" s="20">
        <f t="shared" si="20"/>
        <v>40000000</v>
      </c>
    </row>
    <row r="49" spans="1:9" s="37" customFormat="1" x14ac:dyDescent="0.25">
      <c r="A49" s="36" t="s">
        <v>500</v>
      </c>
      <c r="B49" s="34">
        <v>9</v>
      </c>
      <c r="C49" s="22">
        <f>+SUM('PLAN INDICATIVO PDD 2020-2023'!AM162:AM170)</f>
        <v>0</v>
      </c>
      <c r="D49" s="22">
        <f>+SUM('PLAN INDICATIVO PDD 2020-2023'!AN162:AN170)</f>
        <v>0</v>
      </c>
      <c r="E49" s="22">
        <f>+SUM('PLAN INDICATIVO PDD 2020-2023'!AO162:AO170)</f>
        <v>0</v>
      </c>
      <c r="F49" s="22">
        <f>+SUM('PLAN INDICATIVO PDD 2020-2023'!AP162:AP170)</f>
        <v>0</v>
      </c>
      <c r="G49" s="22">
        <f>+SUM('PLAN INDICATIVO PDD 2020-2023'!AQ162:AQ170)</f>
        <v>40000000</v>
      </c>
      <c r="H49" s="22">
        <f>+SUM('PLAN INDICATIVO PDD 2020-2023'!AR162:AR170)</f>
        <v>0</v>
      </c>
      <c r="I49" s="20">
        <f t="shared" si="20"/>
        <v>40000000</v>
      </c>
    </row>
    <row r="50" spans="1:9" s="37" customFormat="1" x14ac:dyDescent="0.25">
      <c r="A50" s="36" t="s">
        <v>503</v>
      </c>
      <c r="B50" s="34">
        <v>3</v>
      </c>
      <c r="C50" s="22">
        <f>+SUM('PLAN INDICATIVO PDD 2020-2023'!AM171:AM173)</f>
        <v>0</v>
      </c>
      <c r="D50" s="22">
        <f>+SUM('PLAN INDICATIVO PDD 2020-2023'!AN171:AN173)</f>
        <v>0</v>
      </c>
      <c r="E50" s="22">
        <f>+SUM('PLAN INDICATIVO PDD 2020-2023'!AO171:AO173)</f>
        <v>0</v>
      </c>
      <c r="F50" s="22">
        <f>+SUM('PLAN INDICATIVO PDD 2020-2023'!AP171:AP173)</f>
        <v>0</v>
      </c>
      <c r="G50" s="22">
        <f>+SUM('PLAN INDICATIVO PDD 2020-2023'!AQ171:AQ173)</f>
        <v>10000000</v>
      </c>
      <c r="H50" s="22">
        <f>+SUM('PLAN INDICATIVO PDD 2020-2023'!AR171:AR173)</f>
        <v>0</v>
      </c>
      <c r="I50" s="20">
        <f t="shared" si="20"/>
        <v>10000000</v>
      </c>
    </row>
    <row r="51" spans="1:9" s="21" customFormat="1" x14ac:dyDescent="0.25">
      <c r="A51" s="19" t="s">
        <v>508</v>
      </c>
      <c r="B51" s="18">
        <v>2</v>
      </c>
      <c r="C51" s="20">
        <f>+SUM('PLAN INDICATIVO PDD 2020-2023'!AM174:AM175)</f>
        <v>0</v>
      </c>
      <c r="D51" s="20">
        <f>+SUM('PLAN INDICATIVO PDD 2020-2023'!AN174:AN175)</f>
        <v>0</v>
      </c>
      <c r="E51" s="20">
        <f>+SUM('PLAN INDICATIVO PDD 2020-2023'!AO174:AO175)</f>
        <v>0</v>
      </c>
      <c r="F51" s="20">
        <f>+SUM('PLAN INDICATIVO PDD 2020-2023'!AP174:AP175)</f>
        <v>0</v>
      </c>
      <c r="G51" s="20">
        <f>+SUM('PLAN INDICATIVO PDD 2020-2023'!AQ174:AQ175)</f>
        <v>30000000</v>
      </c>
      <c r="H51" s="20">
        <f>+SUM('PLAN INDICATIVO PDD 2020-2023'!AR174:AR175)</f>
        <v>0</v>
      </c>
      <c r="I51" s="20">
        <f>SUM(C51:H51)</f>
        <v>30000000</v>
      </c>
    </row>
    <row r="52" spans="1:9" x14ac:dyDescent="0.25">
      <c r="A52" s="7" t="s">
        <v>512</v>
      </c>
      <c r="B52" s="11">
        <f>+B53</f>
        <v>11</v>
      </c>
      <c r="C52" s="13">
        <f t="shared" ref="B52:I53" si="21">+C53</f>
        <v>111000000</v>
      </c>
      <c r="D52" s="13">
        <f t="shared" si="21"/>
        <v>0</v>
      </c>
      <c r="E52" s="13">
        <f t="shared" si="21"/>
        <v>252000000</v>
      </c>
      <c r="F52" s="13">
        <f t="shared" si="21"/>
        <v>0</v>
      </c>
      <c r="G52" s="13">
        <f t="shared" si="21"/>
        <v>0</v>
      </c>
      <c r="H52" s="13">
        <f t="shared" si="21"/>
        <v>0</v>
      </c>
      <c r="I52" s="13">
        <f t="shared" si="21"/>
        <v>363000000</v>
      </c>
    </row>
    <row r="53" spans="1:9" x14ac:dyDescent="0.25">
      <c r="A53" s="2" t="s">
        <v>510</v>
      </c>
      <c r="B53" s="3">
        <f t="shared" si="21"/>
        <v>11</v>
      </c>
      <c r="C53" s="14">
        <f>+C54</f>
        <v>111000000</v>
      </c>
      <c r="D53" s="14">
        <f t="shared" si="21"/>
        <v>0</v>
      </c>
      <c r="E53" s="14">
        <f t="shared" si="21"/>
        <v>252000000</v>
      </c>
      <c r="F53" s="14">
        <f t="shared" si="21"/>
        <v>0</v>
      </c>
      <c r="G53" s="14">
        <f t="shared" si="21"/>
        <v>0</v>
      </c>
      <c r="H53" s="14">
        <f t="shared" si="21"/>
        <v>0</v>
      </c>
      <c r="I53" s="14">
        <f t="shared" si="21"/>
        <v>363000000</v>
      </c>
    </row>
    <row r="54" spans="1:9" s="37" customFormat="1" x14ac:dyDescent="0.25">
      <c r="A54" s="36" t="s">
        <v>845</v>
      </c>
      <c r="B54" s="34">
        <v>11</v>
      </c>
      <c r="C54" s="22">
        <f>+SUM('PLAN INDICATIVO PDD 2020-2023'!AM176:AM186)</f>
        <v>111000000</v>
      </c>
      <c r="D54" s="22">
        <f>+SUM('PLAN INDICATIVO PDD 2020-2023'!AN176:AN186)</f>
        <v>0</v>
      </c>
      <c r="E54" s="22">
        <f>+SUM('PLAN INDICATIVO PDD 2020-2023'!AO176:AO186)</f>
        <v>252000000</v>
      </c>
      <c r="F54" s="22">
        <f>+SUM('PLAN INDICATIVO PDD 2020-2023'!AP176:AP186)</f>
        <v>0</v>
      </c>
      <c r="G54" s="22">
        <f>+SUM('PLAN INDICATIVO PDD 2020-2023'!AQ176:AQ186)</f>
        <v>0</v>
      </c>
      <c r="H54" s="22">
        <f>+SUM('PLAN INDICATIVO PDD 2020-2023'!AR176:AR186)</f>
        <v>0</v>
      </c>
      <c r="I54" s="20">
        <f>SUM(C54:H54)</f>
        <v>363000000</v>
      </c>
    </row>
    <row r="55" spans="1:9" x14ac:dyDescent="0.25">
      <c r="A55" s="7" t="s">
        <v>513</v>
      </c>
      <c r="B55" s="11">
        <f>+B58+B62+B56</f>
        <v>32</v>
      </c>
      <c r="C55" s="13">
        <f>+C58+C62+C56</f>
        <v>1059000000</v>
      </c>
      <c r="D55" s="13">
        <f t="shared" ref="D55:I55" si="22">+D58+D62+D56</f>
        <v>0</v>
      </c>
      <c r="E55" s="13">
        <f t="shared" si="22"/>
        <v>905000000</v>
      </c>
      <c r="F55" s="13">
        <f t="shared" si="22"/>
        <v>1500000000</v>
      </c>
      <c r="G55" s="13">
        <f t="shared" si="22"/>
        <v>0</v>
      </c>
      <c r="H55" s="13">
        <f t="shared" si="22"/>
        <v>10700000000</v>
      </c>
      <c r="I55" s="13">
        <f t="shared" si="22"/>
        <v>14164000000</v>
      </c>
    </row>
    <row r="56" spans="1:9" x14ac:dyDescent="0.25">
      <c r="A56" s="2" t="s">
        <v>519</v>
      </c>
      <c r="B56" s="3">
        <f>+B57</f>
        <v>6</v>
      </c>
      <c r="C56" s="14">
        <f>+C57</f>
        <v>0</v>
      </c>
      <c r="D56" s="14">
        <f t="shared" ref="D56:I56" si="23">+D57</f>
        <v>0</v>
      </c>
      <c r="E56" s="14">
        <f t="shared" si="23"/>
        <v>905000000</v>
      </c>
      <c r="F56" s="14">
        <f t="shared" si="23"/>
        <v>200000000</v>
      </c>
      <c r="G56" s="14">
        <f t="shared" si="23"/>
        <v>0</v>
      </c>
      <c r="H56" s="14">
        <f t="shared" si="23"/>
        <v>0</v>
      </c>
      <c r="I56" s="14">
        <f t="shared" si="23"/>
        <v>1105000000</v>
      </c>
    </row>
    <row r="57" spans="1:9" s="21" customFormat="1" x14ac:dyDescent="0.25">
      <c r="A57" s="19" t="s">
        <v>520</v>
      </c>
      <c r="B57" s="18">
        <v>6</v>
      </c>
      <c r="C57" s="20">
        <f>+SUM('PLAN INDICATIVO PDD 2020-2023'!AM187:AM192)</f>
        <v>0</v>
      </c>
      <c r="D57" s="20">
        <f>+SUM('PLAN INDICATIVO PDD 2020-2023'!AN187:AN192)</f>
        <v>0</v>
      </c>
      <c r="E57" s="20">
        <f>+SUM('PLAN INDICATIVO PDD 2020-2023'!AO187:AO192)</f>
        <v>905000000</v>
      </c>
      <c r="F57" s="20">
        <f>+SUM('PLAN INDICATIVO PDD 2020-2023'!AP187:AP192)</f>
        <v>200000000</v>
      </c>
      <c r="G57" s="20">
        <f>+SUM('PLAN INDICATIVO PDD 2020-2023'!AQ187:AQ192)</f>
        <v>0</v>
      </c>
      <c r="H57" s="20">
        <f>+SUM('PLAN INDICATIVO PDD 2020-2023'!AR187:AR192)</f>
        <v>0</v>
      </c>
      <c r="I57" s="20">
        <f>SUM(C57:H57)</f>
        <v>1105000000</v>
      </c>
    </row>
    <row r="58" spans="1:9" x14ac:dyDescent="0.25">
      <c r="A58" s="2" t="s">
        <v>514</v>
      </c>
      <c r="B58" s="3">
        <f>SUM(B59:B61)</f>
        <v>24</v>
      </c>
      <c r="C58" s="14">
        <f>SUM(C59:C61)</f>
        <v>1059000000</v>
      </c>
      <c r="D58" s="14">
        <f t="shared" ref="D58:I58" si="24">SUM(D59:D61)</f>
        <v>0</v>
      </c>
      <c r="E58" s="14">
        <f t="shared" si="24"/>
        <v>0</v>
      </c>
      <c r="F58" s="14">
        <f t="shared" si="24"/>
        <v>1300000000</v>
      </c>
      <c r="G58" s="14">
        <f t="shared" si="24"/>
        <v>0</v>
      </c>
      <c r="H58" s="14">
        <f t="shared" si="24"/>
        <v>10700000000</v>
      </c>
      <c r="I58" s="14">
        <f t="shared" si="24"/>
        <v>13059000000</v>
      </c>
    </row>
    <row r="59" spans="1:9" s="37" customFormat="1" x14ac:dyDescent="0.25">
      <c r="A59" s="36" t="s">
        <v>846</v>
      </c>
      <c r="B59" s="34">
        <v>8</v>
      </c>
      <c r="C59" s="22">
        <f>+SUM('PLAN INDICATIVO PDD 2020-2023'!AM193:AM200)</f>
        <v>190620000</v>
      </c>
      <c r="D59" s="22">
        <f>+SUM('PLAN INDICATIVO PDD 2020-2023'!AN193:AN200)</f>
        <v>0</v>
      </c>
      <c r="E59" s="22">
        <f>+SUM('PLAN INDICATIVO PDD 2020-2023'!AO193:AO200)</f>
        <v>0</v>
      </c>
      <c r="F59" s="22">
        <f>+SUM('PLAN INDICATIVO PDD 2020-2023'!AP193:AP200)</f>
        <v>0</v>
      </c>
      <c r="G59" s="22">
        <f>+SUM('PLAN INDICATIVO PDD 2020-2023'!AQ193:AQ200)</f>
        <v>0</v>
      </c>
      <c r="H59" s="22">
        <f>+SUM('PLAN INDICATIVO PDD 2020-2023'!AR193:AR200)</f>
        <v>700000000</v>
      </c>
      <c r="I59" s="20">
        <f>SUM(C59:H59)</f>
        <v>890620000</v>
      </c>
    </row>
    <row r="60" spans="1:9" s="37" customFormat="1" x14ac:dyDescent="0.25">
      <c r="A60" s="36" t="s">
        <v>515</v>
      </c>
      <c r="B60" s="34">
        <v>9</v>
      </c>
      <c r="C60" s="22">
        <f>+SUM('PLAN INDICATIVO PDD 2020-2023'!AM201:AM209)</f>
        <v>497730000</v>
      </c>
      <c r="D60" s="22">
        <f>+SUM('PLAN INDICATIVO PDD 2020-2023'!AN201:AN209)</f>
        <v>0</v>
      </c>
      <c r="E60" s="22">
        <f>+SUM('PLAN INDICATIVO PDD 2020-2023'!AO201:AO209)</f>
        <v>0</v>
      </c>
      <c r="F60" s="22">
        <f>+SUM('PLAN INDICATIVO PDD 2020-2023'!AP201:AP209)</f>
        <v>300000000</v>
      </c>
      <c r="G60" s="22">
        <f>+SUM('PLAN INDICATIVO PDD 2020-2023'!AQ201:AQ209)</f>
        <v>0</v>
      </c>
      <c r="H60" s="22">
        <f>+SUM('PLAN INDICATIVO PDD 2020-2023'!AR201:AR209)</f>
        <v>6000000000</v>
      </c>
      <c r="I60" s="20">
        <f>SUM(C60:H60)</f>
        <v>6797730000</v>
      </c>
    </row>
    <row r="61" spans="1:9" s="21" customFormat="1" x14ac:dyDescent="0.25">
      <c r="A61" s="19" t="s">
        <v>516</v>
      </c>
      <c r="B61" s="18">
        <v>7</v>
      </c>
      <c r="C61" s="20">
        <f>+SUM('PLAN INDICATIVO PDD 2020-2023'!AM210:AM216)</f>
        <v>370650000</v>
      </c>
      <c r="D61" s="20">
        <f>+SUM('PLAN INDICATIVO PDD 2020-2023'!AN210:AN216)</f>
        <v>0</v>
      </c>
      <c r="E61" s="20">
        <f>+SUM('PLAN INDICATIVO PDD 2020-2023'!AO210:AO216)</f>
        <v>0</v>
      </c>
      <c r="F61" s="20">
        <f>+SUM('PLAN INDICATIVO PDD 2020-2023'!AP210:AP216)</f>
        <v>1000000000</v>
      </c>
      <c r="G61" s="20">
        <f>+SUM('PLAN INDICATIVO PDD 2020-2023'!AQ210:AQ216)</f>
        <v>0</v>
      </c>
      <c r="H61" s="20">
        <f>+SUM('PLAN INDICATIVO PDD 2020-2023'!AR210:AR216)</f>
        <v>4000000000</v>
      </c>
      <c r="I61" s="20">
        <f>SUM(C61:H61)</f>
        <v>5370650000</v>
      </c>
    </row>
    <row r="62" spans="1:9" x14ac:dyDescent="0.25">
      <c r="A62" s="2" t="s">
        <v>518</v>
      </c>
      <c r="B62" s="3">
        <f>+B63</f>
        <v>2</v>
      </c>
      <c r="C62" s="14">
        <f>+C63</f>
        <v>0</v>
      </c>
      <c r="D62" s="14">
        <f t="shared" ref="D62:I62" si="25">+D63</f>
        <v>0</v>
      </c>
      <c r="E62" s="14">
        <f t="shared" si="25"/>
        <v>0</v>
      </c>
      <c r="F62" s="14">
        <f t="shared" si="25"/>
        <v>0</v>
      </c>
      <c r="G62" s="14">
        <f t="shared" si="25"/>
        <v>0</v>
      </c>
      <c r="H62" s="14">
        <f t="shared" si="25"/>
        <v>0</v>
      </c>
      <c r="I62" s="14">
        <f t="shared" si="25"/>
        <v>0</v>
      </c>
    </row>
    <row r="63" spans="1:9" s="21" customFormat="1" x14ac:dyDescent="0.25">
      <c r="A63" s="19" t="s">
        <v>517</v>
      </c>
      <c r="B63" s="18">
        <v>2</v>
      </c>
      <c r="C63" s="20">
        <f>+SUM('PLAN INDICATIVO PDD 2020-2023'!AM217:AM217)</f>
        <v>0</v>
      </c>
      <c r="D63" s="20">
        <f>+SUM('PLAN INDICATIVO PDD 2020-2023'!AN217:AN217)</f>
        <v>0</v>
      </c>
      <c r="E63" s="20">
        <f>+SUM('PLAN INDICATIVO PDD 2020-2023'!AO217:AO217)</f>
        <v>0</v>
      </c>
      <c r="F63" s="20">
        <f>+SUM('PLAN INDICATIVO PDD 2020-2023'!AP217:AP217)</f>
        <v>0</v>
      </c>
      <c r="G63" s="20">
        <f>+SUM('PLAN INDICATIVO PDD 2020-2023'!AQ217:AQ217)</f>
        <v>0</v>
      </c>
      <c r="H63" s="20">
        <f>+SUM('PLAN INDICATIVO PDD 2020-2023'!AR217:AR217)</f>
        <v>0</v>
      </c>
      <c r="I63" s="20">
        <f>SUM(C63:H63)</f>
        <v>0</v>
      </c>
    </row>
    <row r="64" spans="1:9" x14ac:dyDescent="0.25">
      <c r="A64" s="8" t="s">
        <v>521</v>
      </c>
      <c r="B64" s="10">
        <f>+B65</f>
        <v>23</v>
      </c>
      <c r="C64" s="12">
        <f>+C65</f>
        <v>0</v>
      </c>
      <c r="D64" s="12">
        <f t="shared" ref="D64:I64" si="26">+D65</f>
        <v>0</v>
      </c>
      <c r="E64" s="12">
        <f t="shared" si="26"/>
        <v>849000000</v>
      </c>
      <c r="F64" s="12">
        <f t="shared" si="26"/>
        <v>464000000</v>
      </c>
      <c r="G64" s="12">
        <f t="shared" si="26"/>
        <v>190000000</v>
      </c>
      <c r="H64" s="12">
        <f t="shared" si="26"/>
        <v>5000000000</v>
      </c>
      <c r="I64" s="12">
        <f t="shared" si="26"/>
        <v>6503000000</v>
      </c>
    </row>
    <row r="65" spans="1:9" x14ac:dyDescent="0.25">
      <c r="A65" s="7" t="s">
        <v>522</v>
      </c>
      <c r="B65" s="11">
        <f>+B74+B78+B66+B69+B72+B76</f>
        <v>23</v>
      </c>
      <c r="C65" s="13">
        <f>+C74+C78+C66+C69+C72+C76</f>
        <v>0</v>
      </c>
      <c r="D65" s="13">
        <f t="shared" ref="D65:I65" si="27">+D74+D78+D66+D69+D72+D76</f>
        <v>0</v>
      </c>
      <c r="E65" s="13">
        <f t="shared" si="27"/>
        <v>849000000</v>
      </c>
      <c r="F65" s="13">
        <f t="shared" si="27"/>
        <v>464000000</v>
      </c>
      <c r="G65" s="13">
        <f t="shared" si="27"/>
        <v>190000000</v>
      </c>
      <c r="H65" s="13">
        <f t="shared" si="27"/>
        <v>5000000000</v>
      </c>
      <c r="I65" s="13">
        <f t="shared" si="27"/>
        <v>6503000000</v>
      </c>
    </row>
    <row r="66" spans="1:9" x14ac:dyDescent="0.25">
      <c r="A66" s="2" t="s">
        <v>526</v>
      </c>
      <c r="B66" s="3">
        <f>SUM(B67:B68)</f>
        <v>4</v>
      </c>
      <c r="C66" s="31">
        <f>SUM(C67:C68)</f>
        <v>0</v>
      </c>
      <c r="D66" s="31">
        <f t="shared" ref="D66:I66" si="28">SUM(D67:D68)</f>
        <v>0</v>
      </c>
      <c r="E66" s="31">
        <f t="shared" si="28"/>
        <v>0</v>
      </c>
      <c r="F66" s="31">
        <f t="shared" si="28"/>
        <v>0</v>
      </c>
      <c r="G66" s="31">
        <f t="shared" si="28"/>
        <v>40000000</v>
      </c>
      <c r="H66" s="31">
        <f t="shared" si="28"/>
        <v>0</v>
      </c>
      <c r="I66" s="31">
        <f t="shared" si="28"/>
        <v>40000000</v>
      </c>
    </row>
    <row r="67" spans="1:9" s="37" customFormat="1" x14ac:dyDescent="0.25">
      <c r="A67" s="36" t="s">
        <v>848</v>
      </c>
      <c r="B67" s="34">
        <v>3</v>
      </c>
      <c r="C67" s="22">
        <f>+SUM('PLAN INDICATIVO PDD 2020-2023'!AM218:AM220)</f>
        <v>0</v>
      </c>
      <c r="D67" s="22">
        <f>+SUM('PLAN INDICATIVO PDD 2020-2023'!AN218:AN220)</f>
        <v>0</v>
      </c>
      <c r="E67" s="22">
        <f>+SUM('PLAN INDICATIVO PDD 2020-2023'!AO218:AO220)</f>
        <v>0</v>
      </c>
      <c r="F67" s="22">
        <f>+SUM('PLAN INDICATIVO PDD 2020-2023'!AP218:AP220)</f>
        <v>0</v>
      </c>
      <c r="G67" s="22">
        <f>+SUM('PLAN INDICATIVO PDD 2020-2023'!AQ218:AQ220)</f>
        <v>0</v>
      </c>
      <c r="H67" s="22">
        <f>+SUM('PLAN INDICATIVO PDD 2020-2023'!AR218:AR220)</f>
        <v>0</v>
      </c>
      <c r="I67" s="20">
        <f>SUM(C67:H67)</f>
        <v>0</v>
      </c>
    </row>
    <row r="68" spans="1:9" s="21" customFormat="1" x14ac:dyDescent="0.25">
      <c r="A68" s="19" t="s">
        <v>849</v>
      </c>
      <c r="B68" s="18">
        <v>1</v>
      </c>
      <c r="C68" s="20">
        <f>+SUM('PLAN INDICATIVO PDD 2020-2023'!AM221)</f>
        <v>0</v>
      </c>
      <c r="D68" s="20">
        <f>+SUM('PLAN INDICATIVO PDD 2020-2023'!AN221)</f>
        <v>0</v>
      </c>
      <c r="E68" s="20">
        <f>+SUM('PLAN INDICATIVO PDD 2020-2023'!AO221)</f>
        <v>0</v>
      </c>
      <c r="F68" s="20">
        <f>+SUM('PLAN INDICATIVO PDD 2020-2023'!AP221)</f>
        <v>0</v>
      </c>
      <c r="G68" s="20">
        <f>+SUM('PLAN INDICATIVO PDD 2020-2023'!AQ221)</f>
        <v>40000000</v>
      </c>
      <c r="H68" s="20">
        <f>+SUM('PLAN INDICATIVO PDD 2020-2023'!AR221)</f>
        <v>0</v>
      </c>
      <c r="I68" s="20">
        <f>SUM(C68:H68)</f>
        <v>40000000</v>
      </c>
    </row>
    <row r="69" spans="1:9" x14ac:dyDescent="0.25">
      <c r="A69" s="2" t="s">
        <v>527</v>
      </c>
      <c r="B69" s="3">
        <f>SUM(B70:B71)</f>
        <v>9</v>
      </c>
      <c r="C69" s="31">
        <f>SUM(C70:C71)</f>
        <v>0</v>
      </c>
      <c r="D69" s="31">
        <f t="shared" ref="D69:I69" si="29">SUM(D70:D71)</f>
        <v>0</v>
      </c>
      <c r="E69" s="31">
        <f t="shared" si="29"/>
        <v>849000000</v>
      </c>
      <c r="F69" s="31">
        <f t="shared" si="29"/>
        <v>0</v>
      </c>
      <c r="G69" s="31">
        <f t="shared" si="29"/>
        <v>40000000</v>
      </c>
      <c r="H69" s="31">
        <f t="shared" si="29"/>
        <v>0</v>
      </c>
      <c r="I69" s="31">
        <f t="shared" si="29"/>
        <v>889000000</v>
      </c>
    </row>
    <row r="70" spans="1:9" s="21" customFormat="1" x14ac:dyDescent="0.25">
      <c r="A70" s="19" t="s">
        <v>850</v>
      </c>
      <c r="B70" s="18">
        <v>4</v>
      </c>
      <c r="C70" s="20">
        <f>+SUM('PLAN INDICATIVO PDD 2020-2023'!AM222:AM225)</f>
        <v>0</v>
      </c>
      <c r="D70" s="20">
        <f>+SUM('PLAN INDICATIVO PDD 2020-2023'!AN222:AN225)</f>
        <v>0</v>
      </c>
      <c r="E70" s="20">
        <f>+SUM('PLAN INDICATIVO PDD 2020-2023'!AO222:AO225)</f>
        <v>849000000</v>
      </c>
      <c r="F70" s="20">
        <f>+SUM('PLAN INDICATIVO PDD 2020-2023'!AP222:AP225)</f>
        <v>0</v>
      </c>
      <c r="G70" s="20">
        <f>+SUM('PLAN INDICATIVO PDD 2020-2023'!AQ222:AQ225)</f>
        <v>0</v>
      </c>
      <c r="H70" s="20">
        <f>+SUM('PLAN INDICATIVO PDD 2020-2023'!AR222:AR225)</f>
        <v>0</v>
      </c>
      <c r="I70" s="20">
        <f>SUM(C70:H70)</f>
        <v>849000000</v>
      </c>
    </row>
    <row r="71" spans="1:9" s="21" customFormat="1" x14ac:dyDescent="0.25">
      <c r="A71" s="19" t="s">
        <v>528</v>
      </c>
      <c r="B71" s="18">
        <v>5</v>
      </c>
      <c r="C71" s="20">
        <f>+SUM('PLAN INDICATIVO PDD 2020-2023'!AM226:AM230)</f>
        <v>0</v>
      </c>
      <c r="D71" s="20">
        <f>+SUM('PLAN INDICATIVO PDD 2020-2023'!AN226:AN230)</f>
        <v>0</v>
      </c>
      <c r="E71" s="20">
        <f>+SUM('PLAN INDICATIVO PDD 2020-2023'!AO226:AO230)</f>
        <v>0</v>
      </c>
      <c r="F71" s="20">
        <f>+SUM('PLAN INDICATIVO PDD 2020-2023'!AP226:AP230)</f>
        <v>0</v>
      </c>
      <c r="G71" s="20">
        <f>+SUM('PLAN INDICATIVO PDD 2020-2023'!AQ226:AQ230)</f>
        <v>40000000</v>
      </c>
      <c r="H71" s="20">
        <f>+SUM('PLAN INDICATIVO PDD 2020-2023'!AR226:AR230)</f>
        <v>0</v>
      </c>
      <c r="I71" s="20">
        <f>SUM(C71:H71)</f>
        <v>40000000</v>
      </c>
    </row>
    <row r="72" spans="1:9" x14ac:dyDescent="0.25">
      <c r="A72" s="2" t="s">
        <v>529</v>
      </c>
      <c r="B72" s="3">
        <f t="shared" ref="B72:I72" si="30">+B73</f>
        <v>7</v>
      </c>
      <c r="C72" s="14">
        <f>+C73</f>
        <v>0</v>
      </c>
      <c r="D72" s="14">
        <f t="shared" si="30"/>
        <v>0</v>
      </c>
      <c r="E72" s="14">
        <f t="shared" si="30"/>
        <v>0</v>
      </c>
      <c r="F72" s="14">
        <f t="shared" si="30"/>
        <v>0</v>
      </c>
      <c r="G72" s="14">
        <f t="shared" si="30"/>
        <v>40000000</v>
      </c>
      <c r="H72" s="14">
        <f t="shared" si="30"/>
        <v>0</v>
      </c>
      <c r="I72" s="14">
        <f t="shared" si="30"/>
        <v>40000000</v>
      </c>
    </row>
    <row r="73" spans="1:9" s="21" customFormat="1" x14ac:dyDescent="0.25">
      <c r="A73" s="19" t="s">
        <v>530</v>
      </c>
      <c r="B73" s="18">
        <v>7</v>
      </c>
      <c r="C73" s="20">
        <f>+SUM('PLAN INDICATIVO PDD 2020-2023'!AM231:AM237)</f>
        <v>0</v>
      </c>
      <c r="D73" s="20">
        <f>+SUM('PLAN INDICATIVO PDD 2020-2023'!AN231:AN237)</f>
        <v>0</v>
      </c>
      <c r="E73" s="20">
        <f>+SUM('PLAN INDICATIVO PDD 2020-2023'!AO231:AO237)</f>
        <v>0</v>
      </c>
      <c r="F73" s="20">
        <f>+SUM('PLAN INDICATIVO PDD 2020-2023'!AP231:AP237)</f>
        <v>0</v>
      </c>
      <c r="G73" s="20">
        <f>+SUM('PLAN INDICATIVO PDD 2020-2023'!AQ231:AQ237)</f>
        <v>40000000</v>
      </c>
      <c r="H73" s="20">
        <f>+SUM('PLAN INDICATIVO PDD 2020-2023'!AR231:AR237)</f>
        <v>0</v>
      </c>
      <c r="I73" s="20">
        <f>SUM(C73:H73)</f>
        <v>40000000</v>
      </c>
    </row>
    <row r="74" spans="1:9" x14ac:dyDescent="0.25">
      <c r="A74" s="2" t="s">
        <v>524</v>
      </c>
      <c r="B74" s="3">
        <f t="shared" ref="B74:I74" si="31">+B75</f>
        <v>1</v>
      </c>
      <c r="C74" s="14">
        <f>+C75</f>
        <v>0</v>
      </c>
      <c r="D74" s="14">
        <f t="shared" si="31"/>
        <v>0</v>
      </c>
      <c r="E74" s="14">
        <f t="shared" si="31"/>
        <v>0</v>
      </c>
      <c r="F74" s="14">
        <f t="shared" si="31"/>
        <v>0</v>
      </c>
      <c r="G74" s="14">
        <f t="shared" si="31"/>
        <v>0</v>
      </c>
      <c r="H74" s="14">
        <f t="shared" si="31"/>
        <v>5000000000</v>
      </c>
      <c r="I74" s="14">
        <f t="shared" si="31"/>
        <v>5000000000</v>
      </c>
    </row>
    <row r="75" spans="1:9" s="37" customFormat="1" x14ac:dyDescent="0.25">
      <c r="A75" s="36" t="s">
        <v>523</v>
      </c>
      <c r="B75" s="34">
        <v>1</v>
      </c>
      <c r="C75" s="22">
        <f>+SUM('PLAN INDICATIVO PDD 2020-2023'!AM238)</f>
        <v>0</v>
      </c>
      <c r="D75" s="22">
        <f>+SUM('PLAN INDICATIVO PDD 2020-2023'!AN238)</f>
        <v>0</v>
      </c>
      <c r="E75" s="22">
        <f>+SUM('PLAN INDICATIVO PDD 2020-2023'!AO238)</f>
        <v>0</v>
      </c>
      <c r="F75" s="22">
        <f>+SUM('PLAN INDICATIVO PDD 2020-2023'!AP238)</f>
        <v>0</v>
      </c>
      <c r="G75" s="22">
        <f>+SUM('PLAN INDICATIVO PDD 2020-2023'!AQ238)</f>
        <v>0</v>
      </c>
      <c r="H75" s="22">
        <f>+SUM('PLAN INDICATIVO PDD 2020-2023'!AR238)</f>
        <v>5000000000</v>
      </c>
      <c r="I75" s="20">
        <f>SUM(C75:H75)</f>
        <v>5000000000</v>
      </c>
    </row>
    <row r="76" spans="1:9" s="39" customFormat="1" x14ac:dyDescent="0.25">
      <c r="A76" s="38" t="s">
        <v>857</v>
      </c>
      <c r="B76" s="35">
        <f t="shared" ref="B76:I76" si="32">+B77</f>
        <v>1</v>
      </c>
      <c r="C76" s="17">
        <f>+C77</f>
        <v>0</v>
      </c>
      <c r="D76" s="17">
        <f t="shared" si="32"/>
        <v>0</v>
      </c>
      <c r="E76" s="17">
        <f t="shared" si="32"/>
        <v>0</v>
      </c>
      <c r="F76" s="17">
        <f t="shared" si="32"/>
        <v>464000000</v>
      </c>
      <c r="G76" s="17">
        <f t="shared" si="32"/>
        <v>20000000</v>
      </c>
      <c r="H76" s="17">
        <f t="shared" si="32"/>
        <v>0</v>
      </c>
      <c r="I76" s="17">
        <f t="shared" si="32"/>
        <v>484000000</v>
      </c>
    </row>
    <row r="77" spans="1:9" s="37" customFormat="1" x14ac:dyDescent="0.25">
      <c r="A77" s="36" t="s">
        <v>531</v>
      </c>
      <c r="B77" s="34">
        <v>1</v>
      </c>
      <c r="C77" s="22">
        <f>+SUM('PLAN INDICATIVO PDD 2020-2023'!AM239)</f>
        <v>0</v>
      </c>
      <c r="D77" s="22">
        <f>+SUM('PLAN INDICATIVO PDD 2020-2023'!AN239)</f>
        <v>0</v>
      </c>
      <c r="E77" s="22">
        <f>+SUM('PLAN INDICATIVO PDD 2020-2023'!AO239)</f>
        <v>0</v>
      </c>
      <c r="F77" s="22">
        <f>+SUM('PLAN INDICATIVO PDD 2020-2023'!AP239)</f>
        <v>464000000</v>
      </c>
      <c r="G77" s="22">
        <f>+SUM('PLAN INDICATIVO PDD 2020-2023'!AQ239)</f>
        <v>20000000</v>
      </c>
      <c r="H77" s="22">
        <f>+SUM('PLAN INDICATIVO PDD 2020-2023'!AR239)</f>
        <v>0</v>
      </c>
      <c r="I77" s="20">
        <f>SUM(C77:H77)</f>
        <v>484000000</v>
      </c>
    </row>
    <row r="78" spans="1:9" s="39" customFormat="1" x14ac:dyDescent="0.25">
      <c r="A78" s="38" t="s">
        <v>851</v>
      </c>
      <c r="B78" s="35">
        <f t="shared" ref="B78:I78" si="33">+B79</f>
        <v>1</v>
      </c>
      <c r="C78" s="17">
        <f>+C79</f>
        <v>0</v>
      </c>
      <c r="D78" s="17">
        <f t="shared" si="33"/>
        <v>0</v>
      </c>
      <c r="E78" s="17">
        <f t="shared" si="33"/>
        <v>0</v>
      </c>
      <c r="F78" s="17">
        <f t="shared" si="33"/>
        <v>0</v>
      </c>
      <c r="G78" s="17">
        <f t="shared" si="33"/>
        <v>50000000</v>
      </c>
      <c r="H78" s="17">
        <f t="shared" si="33"/>
        <v>0</v>
      </c>
      <c r="I78" s="17">
        <f t="shared" si="33"/>
        <v>50000000</v>
      </c>
    </row>
    <row r="79" spans="1:9" s="37" customFormat="1" x14ac:dyDescent="0.25">
      <c r="A79" s="36" t="s">
        <v>525</v>
      </c>
      <c r="B79" s="34">
        <v>1</v>
      </c>
      <c r="C79" s="22">
        <f>+SUM('PLAN INDICATIVO PDD 2020-2023'!AM240)</f>
        <v>0</v>
      </c>
      <c r="D79" s="22">
        <f>+SUM('PLAN INDICATIVO PDD 2020-2023'!AN240)</f>
        <v>0</v>
      </c>
      <c r="E79" s="22">
        <f>+SUM('PLAN INDICATIVO PDD 2020-2023'!AO240)</f>
        <v>0</v>
      </c>
      <c r="F79" s="22">
        <f>+SUM('PLAN INDICATIVO PDD 2020-2023'!AP240)</f>
        <v>0</v>
      </c>
      <c r="G79" s="22">
        <f>+SUM('PLAN INDICATIVO PDD 2020-2023'!AQ240)</f>
        <v>50000000</v>
      </c>
      <c r="H79" s="22">
        <f>+SUM('PLAN INDICATIVO PDD 2020-2023'!AR240)</f>
        <v>0</v>
      </c>
      <c r="I79" s="20">
        <f>SUM(C79:H79)</f>
        <v>50000000</v>
      </c>
    </row>
    <row r="80" spans="1:9" x14ac:dyDescent="0.25">
      <c r="A80" s="8" t="s">
        <v>56</v>
      </c>
      <c r="B80" s="10">
        <f>+B81+B90+B105+B99+B102</f>
        <v>49</v>
      </c>
      <c r="C80" s="32">
        <f>+C81+C90+C105+C99+C102</f>
        <v>0</v>
      </c>
      <c r="D80" s="32">
        <f t="shared" ref="D80:I80" si="34">+D81+D90+D105+D99+D102</f>
        <v>0</v>
      </c>
      <c r="E80" s="32">
        <f t="shared" si="34"/>
        <v>79000000</v>
      </c>
      <c r="F80" s="32">
        <f t="shared" si="34"/>
        <v>200000000</v>
      </c>
      <c r="G80" s="32">
        <f t="shared" si="34"/>
        <v>264000000</v>
      </c>
      <c r="H80" s="32">
        <f t="shared" si="34"/>
        <v>700000000</v>
      </c>
      <c r="I80" s="32">
        <f t="shared" si="34"/>
        <v>1243000000</v>
      </c>
    </row>
    <row r="81" spans="1:9" x14ac:dyDescent="0.25">
      <c r="A81" s="7" t="s">
        <v>51</v>
      </c>
      <c r="B81" s="11">
        <f>+B82+B84+B86+B88</f>
        <v>20</v>
      </c>
      <c r="C81" s="29">
        <f>+C82+C84+C86+C88</f>
        <v>0</v>
      </c>
      <c r="D81" s="29">
        <f t="shared" ref="D81:I81" si="35">+D82+D84+D86+D88</f>
        <v>0</v>
      </c>
      <c r="E81" s="29">
        <f t="shared" si="35"/>
        <v>0</v>
      </c>
      <c r="F81" s="29">
        <f t="shared" si="35"/>
        <v>100000000</v>
      </c>
      <c r="G81" s="29">
        <f t="shared" si="35"/>
        <v>64000000</v>
      </c>
      <c r="H81" s="29">
        <f t="shared" si="35"/>
        <v>400000000</v>
      </c>
      <c r="I81" s="29">
        <f t="shared" si="35"/>
        <v>564000000</v>
      </c>
    </row>
    <row r="82" spans="1:9" x14ac:dyDescent="0.25">
      <c r="A82" s="2" t="s">
        <v>852</v>
      </c>
      <c r="B82" s="11">
        <f>+B83</f>
        <v>8</v>
      </c>
      <c r="C82" s="29">
        <f t="shared" ref="C82:I82" si="36">+C83</f>
        <v>0</v>
      </c>
      <c r="D82" s="29">
        <f t="shared" si="36"/>
        <v>0</v>
      </c>
      <c r="E82" s="29">
        <f t="shared" si="36"/>
        <v>0</v>
      </c>
      <c r="F82" s="29">
        <f t="shared" si="36"/>
        <v>100000000</v>
      </c>
      <c r="G82" s="29">
        <f t="shared" si="36"/>
        <v>0</v>
      </c>
      <c r="H82" s="29">
        <f t="shared" si="36"/>
        <v>0</v>
      </c>
      <c r="I82" s="29">
        <f t="shared" si="36"/>
        <v>100000000</v>
      </c>
    </row>
    <row r="83" spans="1:9" s="21" customFormat="1" x14ac:dyDescent="0.25">
      <c r="A83" s="19" t="s">
        <v>853</v>
      </c>
      <c r="B83" s="27">
        <v>8</v>
      </c>
      <c r="C83" s="28">
        <f>+SUM('PLAN INDICATIVO PDD 2020-2023'!AM241:AM248)</f>
        <v>0</v>
      </c>
      <c r="D83" s="28">
        <f>+SUM('PLAN INDICATIVO PDD 2020-2023'!AN241:AN248)</f>
        <v>0</v>
      </c>
      <c r="E83" s="28">
        <f>+SUM('PLAN INDICATIVO PDD 2020-2023'!AO241:AO248)</f>
        <v>0</v>
      </c>
      <c r="F83" s="28">
        <f>+SUM('PLAN INDICATIVO PDD 2020-2023'!AP241:AP248)</f>
        <v>100000000</v>
      </c>
      <c r="G83" s="28">
        <f>+SUM('PLAN INDICATIVO PDD 2020-2023'!AQ241:AQ248)</f>
        <v>0</v>
      </c>
      <c r="H83" s="28">
        <f>+SUM('PLAN INDICATIVO PDD 2020-2023'!AR241:AR248)</f>
        <v>0</v>
      </c>
      <c r="I83" s="20">
        <f>SUM(C83:H83)</f>
        <v>100000000</v>
      </c>
    </row>
    <row r="84" spans="1:9" x14ac:dyDescent="0.25">
      <c r="A84" s="2" t="s">
        <v>532</v>
      </c>
      <c r="B84" s="3">
        <f t="shared" ref="B84:I84" si="37">+B85</f>
        <v>3</v>
      </c>
      <c r="C84" s="14">
        <f t="shared" si="37"/>
        <v>0</v>
      </c>
      <c r="D84" s="14">
        <f t="shared" si="37"/>
        <v>0</v>
      </c>
      <c r="E84" s="14">
        <f t="shared" si="37"/>
        <v>0</v>
      </c>
      <c r="F84" s="14">
        <f t="shared" si="37"/>
        <v>0</v>
      </c>
      <c r="G84" s="14">
        <f t="shared" si="37"/>
        <v>44000000</v>
      </c>
      <c r="H84" s="14">
        <f t="shared" si="37"/>
        <v>0</v>
      </c>
      <c r="I84" s="14">
        <f t="shared" si="37"/>
        <v>44000000</v>
      </c>
    </row>
    <row r="85" spans="1:9" s="21" customFormat="1" x14ac:dyDescent="0.25">
      <c r="A85" s="19" t="s">
        <v>858</v>
      </c>
      <c r="B85" s="34">
        <v>3</v>
      </c>
      <c r="C85" s="20">
        <f>+SUM('PLAN INDICATIVO PDD 2020-2023'!AM249:AM251)</f>
        <v>0</v>
      </c>
      <c r="D85" s="20">
        <f>+SUM('PLAN INDICATIVO PDD 2020-2023'!AN249:AN251)</f>
        <v>0</v>
      </c>
      <c r="E85" s="20">
        <f>+SUM('PLAN INDICATIVO PDD 2020-2023'!AO249:AO251)</f>
        <v>0</v>
      </c>
      <c r="F85" s="20">
        <f>+SUM('PLAN INDICATIVO PDD 2020-2023'!AP249:AP251)</f>
        <v>0</v>
      </c>
      <c r="G85" s="20">
        <f>+SUM('PLAN INDICATIVO PDD 2020-2023'!AQ249:AQ251)</f>
        <v>44000000</v>
      </c>
      <c r="H85" s="20">
        <f>+SUM('PLAN INDICATIVO PDD 2020-2023'!AR249:AR251)</f>
        <v>0</v>
      </c>
      <c r="I85" s="20">
        <f>SUM(C85:H85)</f>
        <v>44000000</v>
      </c>
    </row>
    <row r="86" spans="1:9" x14ac:dyDescent="0.25">
      <c r="A86" s="2" t="s">
        <v>535</v>
      </c>
      <c r="B86" s="3">
        <f t="shared" ref="B86:I86" si="38">+B87</f>
        <v>3</v>
      </c>
      <c r="C86" s="14">
        <f t="shared" si="38"/>
        <v>0</v>
      </c>
      <c r="D86" s="14">
        <f t="shared" si="38"/>
        <v>0</v>
      </c>
      <c r="E86" s="14">
        <f t="shared" si="38"/>
        <v>0</v>
      </c>
      <c r="F86" s="14">
        <f t="shared" si="38"/>
        <v>0</v>
      </c>
      <c r="G86" s="14">
        <f t="shared" si="38"/>
        <v>0</v>
      </c>
      <c r="H86" s="14">
        <f t="shared" si="38"/>
        <v>0</v>
      </c>
      <c r="I86" s="14">
        <f t="shared" si="38"/>
        <v>0</v>
      </c>
    </row>
    <row r="87" spans="1:9" s="21" customFormat="1" x14ac:dyDescent="0.25">
      <c r="A87" s="19" t="s">
        <v>536</v>
      </c>
      <c r="B87" s="18">
        <v>3</v>
      </c>
      <c r="C87" s="20">
        <f>+SUM('PLAN INDICATIVO PDD 2020-2023'!AM252:AM254)</f>
        <v>0</v>
      </c>
      <c r="D87" s="20">
        <f>+SUM('PLAN INDICATIVO PDD 2020-2023'!AN252:AN254)</f>
        <v>0</v>
      </c>
      <c r="E87" s="20">
        <f>+SUM('PLAN INDICATIVO PDD 2020-2023'!AO252:AO254)</f>
        <v>0</v>
      </c>
      <c r="F87" s="20">
        <f>+SUM('PLAN INDICATIVO PDD 2020-2023'!AP252:AP254)</f>
        <v>0</v>
      </c>
      <c r="G87" s="20">
        <f>+SUM('PLAN INDICATIVO PDD 2020-2023'!AQ252:AQ254)</f>
        <v>0</v>
      </c>
      <c r="H87" s="20">
        <f>+SUM('PLAN INDICATIVO PDD 2020-2023'!AR252:AR254)</f>
        <v>0</v>
      </c>
      <c r="I87" s="20">
        <f>SUM(C87:H87)</f>
        <v>0</v>
      </c>
    </row>
    <row r="88" spans="1:9" x14ac:dyDescent="0.25">
      <c r="A88" s="2" t="s">
        <v>533</v>
      </c>
      <c r="B88" s="3">
        <f t="shared" ref="B88:I88" si="39">+B89</f>
        <v>6</v>
      </c>
      <c r="C88" s="14">
        <f t="shared" si="39"/>
        <v>0</v>
      </c>
      <c r="D88" s="14">
        <f t="shared" si="39"/>
        <v>0</v>
      </c>
      <c r="E88" s="14">
        <f t="shared" si="39"/>
        <v>0</v>
      </c>
      <c r="F88" s="14">
        <f t="shared" si="39"/>
        <v>0</v>
      </c>
      <c r="G88" s="14">
        <f t="shared" si="39"/>
        <v>20000000</v>
      </c>
      <c r="H88" s="14">
        <f t="shared" si="39"/>
        <v>400000000</v>
      </c>
      <c r="I88" s="14">
        <f t="shared" si="39"/>
        <v>420000000</v>
      </c>
    </row>
    <row r="89" spans="1:9" s="21" customFormat="1" x14ac:dyDescent="0.25">
      <c r="A89" s="19" t="s">
        <v>534</v>
      </c>
      <c r="B89" s="18">
        <v>6</v>
      </c>
      <c r="C89" s="20">
        <f>+SUM('PLAN INDICATIVO PDD 2020-2023'!AM255:AM260)</f>
        <v>0</v>
      </c>
      <c r="D89" s="20">
        <f>+SUM('PLAN INDICATIVO PDD 2020-2023'!AN255:AN260)</f>
        <v>0</v>
      </c>
      <c r="E89" s="20">
        <f>+SUM('PLAN INDICATIVO PDD 2020-2023'!AO255:AO260)</f>
        <v>0</v>
      </c>
      <c r="F89" s="20">
        <f>+SUM('PLAN INDICATIVO PDD 2020-2023'!AP255:AP260)</f>
        <v>0</v>
      </c>
      <c r="G89" s="20">
        <f>+SUM('PLAN INDICATIVO PDD 2020-2023'!AQ255:AQ260)</f>
        <v>20000000</v>
      </c>
      <c r="H89" s="20">
        <f>+SUM('PLAN INDICATIVO PDD 2020-2023'!AR255:AR260)</f>
        <v>400000000</v>
      </c>
      <c r="I89" s="20">
        <f>SUM(C89:H89)</f>
        <v>420000000</v>
      </c>
    </row>
    <row r="90" spans="1:9" x14ac:dyDescent="0.25">
      <c r="A90" s="7" t="s">
        <v>420</v>
      </c>
      <c r="B90" s="11">
        <f>+B91+B93+B95+B97</f>
        <v>5</v>
      </c>
      <c r="C90" s="29">
        <f>+C91+C93+C95+C97</f>
        <v>0</v>
      </c>
      <c r="D90" s="29">
        <f t="shared" ref="D90:I90" si="40">+D91+D93+D95+D97</f>
        <v>0</v>
      </c>
      <c r="E90" s="29">
        <f t="shared" si="40"/>
        <v>0</v>
      </c>
      <c r="F90" s="29">
        <f t="shared" si="40"/>
        <v>0</v>
      </c>
      <c r="G90" s="29">
        <f t="shared" si="40"/>
        <v>0</v>
      </c>
      <c r="H90" s="29">
        <f t="shared" si="40"/>
        <v>0</v>
      </c>
      <c r="I90" s="29">
        <f t="shared" si="40"/>
        <v>0</v>
      </c>
    </row>
    <row r="91" spans="1:9" x14ac:dyDescent="0.25">
      <c r="A91" s="2" t="s">
        <v>537</v>
      </c>
      <c r="B91" s="3">
        <f t="shared" ref="B91:I91" si="41">+B92</f>
        <v>2</v>
      </c>
      <c r="C91" s="14">
        <f t="shared" si="41"/>
        <v>0</v>
      </c>
      <c r="D91" s="14">
        <f t="shared" si="41"/>
        <v>0</v>
      </c>
      <c r="E91" s="14">
        <f t="shared" si="41"/>
        <v>0</v>
      </c>
      <c r="F91" s="14">
        <f t="shared" si="41"/>
        <v>0</v>
      </c>
      <c r="G91" s="14">
        <f t="shared" si="41"/>
        <v>0</v>
      </c>
      <c r="H91" s="14">
        <f t="shared" si="41"/>
        <v>0</v>
      </c>
      <c r="I91" s="14">
        <f t="shared" si="41"/>
        <v>0</v>
      </c>
    </row>
    <row r="92" spans="1:9" s="21" customFormat="1" x14ac:dyDescent="0.25">
      <c r="A92" s="19" t="s">
        <v>538</v>
      </c>
      <c r="B92" s="18">
        <v>2</v>
      </c>
      <c r="C92" s="20">
        <f>+SUM('PLAN INDICATIVO PDD 2020-2023'!AM261:AM262)</f>
        <v>0</v>
      </c>
      <c r="D92" s="20">
        <f>+SUM('PLAN INDICATIVO PDD 2020-2023'!AN261:AN262)</f>
        <v>0</v>
      </c>
      <c r="E92" s="20">
        <f>+SUM('PLAN INDICATIVO PDD 2020-2023'!AO261:AO262)</f>
        <v>0</v>
      </c>
      <c r="F92" s="20">
        <f>+SUM('PLAN INDICATIVO PDD 2020-2023'!AP261:AP262)</f>
        <v>0</v>
      </c>
      <c r="G92" s="20">
        <f>+SUM('PLAN INDICATIVO PDD 2020-2023'!AQ261:AQ262)</f>
        <v>0</v>
      </c>
      <c r="H92" s="20">
        <f>+SUM('PLAN INDICATIVO PDD 2020-2023'!AR261:AR262)</f>
        <v>0</v>
      </c>
      <c r="I92" s="20">
        <f>SUM(C92:H92)</f>
        <v>0</v>
      </c>
    </row>
    <row r="93" spans="1:9" x14ac:dyDescent="0.25">
      <c r="A93" s="2" t="s">
        <v>543</v>
      </c>
      <c r="B93" s="3">
        <f t="shared" ref="B93:I93" si="42">+B94</f>
        <v>1</v>
      </c>
      <c r="C93" s="14">
        <f t="shared" si="42"/>
        <v>0</v>
      </c>
      <c r="D93" s="14">
        <f t="shared" si="42"/>
        <v>0</v>
      </c>
      <c r="E93" s="14">
        <f t="shared" si="42"/>
        <v>0</v>
      </c>
      <c r="F93" s="14">
        <f t="shared" si="42"/>
        <v>0</v>
      </c>
      <c r="G93" s="14">
        <f t="shared" si="42"/>
        <v>0</v>
      </c>
      <c r="H93" s="14">
        <f t="shared" si="42"/>
        <v>0</v>
      </c>
      <c r="I93" s="14">
        <f t="shared" si="42"/>
        <v>0</v>
      </c>
    </row>
    <row r="94" spans="1:9" s="37" customFormat="1" x14ac:dyDescent="0.25">
      <c r="A94" s="36" t="s">
        <v>854</v>
      </c>
      <c r="B94" s="34">
        <v>1</v>
      </c>
      <c r="C94" s="22">
        <f>+SUM('PLAN INDICATIVO PDD 2020-2023'!AM263)</f>
        <v>0</v>
      </c>
      <c r="D94" s="22">
        <f>+SUM('PLAN INDICATIVO PDD 2020-2023'!AN263)</f>
        <v>0</v>
      </c>
      <c r="E94" s="22">
        <f>+SUM('PLAN INDICATIVO PDD 2020-2023'!AO263)</f>
        <v>0</v>
      </c>
      <c r="F94" s="22">
        <f>+SUM('PLAN INDICATIVO PDD 2020-2023'!AP263)</f>
        <v>0</v>
      </c>
      <c r="G94" s="22">
        <f>+SUM('PLAN INDICATIVO PDD 2020-2023'!AQ263)</f>
        <v>0</v>
      </c>
      <c r="H94" s="22">
        <f>+SUM('PLAN INDICATIVO PDD 2020-2023'!AR263)</f>
        <v>0</v>
      </c>
      <c r="I94" s="20">
        <f>SUM(C94:H94)</f>
        <v>0</v>
      </c>
    </row>
    <row r="95" spans="1:9" s="39" customFormat="1" x14ac:dyDescent="0.25">
      <c r="A95" s="38" t="s">
        <v>539</v>
      </c>
      <c r="B95" s="35">
        <f>+B96</f>
        <v>1</v>
      </c>
      <c r="C95" s="17">
        <f>+C96</f>
        <v>0</v>
      </c>
      <c r="D95" s="17">
        <f t="shared" ref="D95:I95" si="43">+D96</f>
        <v>0</v>
      </c>
      <c r="E95" s="17">
        <f t="shared" si="43"/>
        <v>0</v>
      </c>
      <c r="F95" s="17">
        <f t="shared" si="43"/>
        <v>0</v>
      </c>
      <c r="G95" s="17">
        <f t="shared" si="43"/>
        <v>0</v>
      </c>
      <c r="H95" s="17">
        <f t="shared" si="43"/>
        <v>0</v>
      </c>
      <c r="I95" s="17">
        <f t="shared" si="43"/>
        <v>0</v>
      </c>
    </row>
    <row r="96" spans="1:9" s="37" customFormat="1" x14ac:dyDescent="0.25">
      <c r="A96" s="36" t="s">
        <v>540</v>
      </c>
      <c r="B96" s="34">
        <v>1</v>
      </c>
      <c r="C96" s="22">
        <f>+SUM('PLAN INDICATIVO PDD 2020-2023'!AM264)</f>
        <v>0</v>
      </c>
      <c r="D96" s="22">
        <f>+SUM('PLAN INDICATIVO PDD 2020-2023'!AN264)</f>
        <v>0</v>
      </c>
      <c r="E96" s="22">
        <f>+SUM('PLAN INDICATIVO PDD 2020-2023'!AO264)</f>
        <v>0</v>
      </c>
      <c r="F96" s="22">
        <f>+SUM('PLAN INDICATIVO PDD 2020-2023'!AP264)</f>
        <v>0</v>
      </c>
      <c r="G96" s="22">
        <f>+SUM('PLAN INDICATIVO PDD 2020-2023'!AQ264)</f>
        <v>0</v>
      </c>
      <c r="H96" s="22">
        <f>+SUM('PLAN INDICATIVO PDD 2020-2023'!AR264)</f>
        <v>0</v>
      </c>
      <c r="I96" s="20">
        <f>SUM(C96:H96)</f>
        <v>0</v>
      </c>
    </row>
    <row r="97" spans="1:10" s="39" customFormat="1" x14ac:dyDescent="0.25">
      <c r="A97" s="38" t="s">
        <v>541</v>
      </c>
      <c r="B97" s="35">
        <f t="shared" ref="B97:I97" si="44">+B98</f>
        <v>1</v>
      </c>
      <c r="C97" s="17">
        <f t="shared" si="44"/>
        <v>0</v>
      </c>
      <c r="D97" s="17">
        <f t="shared" si="44"/>
        <v>0</v>
      </c>
      <c r="E97" s="17">
        <f t="shared" si="44"/>
        <v>0</v>
      </c>
      <c r="F97" s="17">
        <f t="shared" si="44"/>
        <v>0</v>
      </c>
      <c r="G97" s="17">
        <f t="shared" si="44"/>
        <v>0</v>
      </c>
      <c r="H97" s="17">
        <f t="shared" si="44"/>
        <v>0</v>
      </c>
      <c r="I97" s="17">
        <f t="shared" si="44"/>
        <v>0</v>
      </c>
    </row>
    <row r="98" spans="1:10" s="37" customFormat="1" x14ac:dyDescent="0.25">
      <c r="A98" s="36" t="s">
        <v>542</v>
      </c>
      <c r="B98" s="34">
        <v>1</v>
      </c>
      <c r="C98" s="22">
        <f>+SUM('PLAN INDICATIVO PDD 2020-2023'!AM265)</f>
        <v>0</v>
      </c>
      <c r="D98" s="22">
        <f>+SUM('PLAN INDICATIVO PDD 2020-2023'!AN265)</f>
        <v>0</v>
      </c>
      <c r="E98" s="22">
        <f>+SUM('PLAN INDICATIVO PDD 2020-2023'!AO265)</f>
        <v>0</v>
      </c>
      <c r="F98" s="22">
        <f>+SUM('PLAN INDICATIVO PDD 2020-2023'!AP265)</f>
        <v>0</v>
      </c>
      <c r="G98" s="22">
        <f>+SUM('PLAN INDICATIVO PDD 2020-2023'!AQ265)</f>
        <v>0</v>
      </c>
      <c r="H98" s="22">
        <f>+SUM('PLAN INDICATIVO PDD 2020-2023'!AR265)</f>
        <v>0</v>
      </c>
      <c r="I98" s="20">
        <f>SUM(C98:H98)</f>
        <v>0</v>
      </c>
    </row>
    <row r="99" spans="1:10" x14ac:dyDescent="0.25">
      <c r="A99" s="7" t="s">
        <v>548</v>
      </c>
      <c r="B99" s="11">
        <f t="shared" ref="B99:I100" si="45">+B100</f>
        <v>8</v>
      </c>
      <c r="C99" s="13">
        <f>+C100</f>
        <v>0</v>
      </c>
      <c r="D99" s="13">
        <f t="shared" ref="D99:I99" si="46">+D100</f>
        <v>0</v>
      </c>
      <c r="E99" s="13">
        <f t="shared" si="46"/>
        <v>79000000</v>
      </c>
      <c r="F99" s="13">
        <f t="shared" si="46"/>
        <v>0</v>
      </c>
      <c r="G99" s="13">
        <f t="shared" si="46"/>
        <v>0</v>
      </c>
      <c r="H99" s="13">
        <f t="shared" si="46"/>
        <v>0</v>
      </c>
      <c r="I99" s="13">
        <f t="shared" si="46"/>
        <v>79000000</v>
      </c>
    </row>
    <row r="100" spans="1:10" x14ac:dyDescent="0.25">
      <c r="A100" s="2" t="s">
        <v>549</v>
      </c>
      <c r="B100" s="3">
        <f t="shared" si="45"/>
        <v>8</v>
      </c>
      <c r="C100" s="14">
        <f t="shared" si="45"/>
        <v>0</v>
      </c>
      <c r="D100" s="14">
        <f t="shared" si="45"/>
        <v>0</v>
      </c>
      <c r="E100" s="14">
        <f t="shared" si="45"/>
        <v>79000000</v>
      </c>
      <c r="F100" s="14">
        <f t="shared" si="45"/>
        <v>0</v>
      </c>
      <c r="G100" s="14">
        <f t="shared" si="45"/>
        <v>0</v>
      </c>
      <c r="H100" s="14">
        <f t="shared" si="45"/>
        <v>0</v>
      </c>
      <c r="I100" s="14">
        <f t="shared" si="45"/>
        <v>79000000</v>
      </c>
    </row>
    <row r="101" spans="1:10" s="37" customFormat="1" x14ac:dyDescent="0.25">
      <c r="A101" s="36" t="s">
        <v>855</v>
      </c>
      <c r="B101" s="34">
        <v>8</v>
      </c>
      <c r="C101" s="22">
        <f>+SUM('PLAN INDICATIVO PDD 2020-2023'!AM266:AM273)</f>
        <v>0</v>
      </c>
      <c r="D101" s="22">
        <f>+SUM('PLAN INDICATIVO PDD 2020-2023'!AN266:AN273)</f>
        <v>0</v>
      </c>
      <c r="E101" s="22">
        <f>+SUM('PLAN INDICATIVO PDD 2020-2023'!AO266:AO273)</f>
        <v>79000000</v>
      </c>
      <c r="F101" s="22">
        <f>+SUM('PLAN INDICATIVO PDD 2020-2023'!AP266:AP273)</f>
        <v>0</v>
      </c>
      <c r="G101" s="22">
        <f>+SUM('PLAN INDICATIVO PDD 2020-2023'!AQ266:AQ273)</f>
        <v>0</v>
      </c>
      <c r="H101" s="22">
        <f>+SUM('PLAN INDICATIVO PDD 2020-2023'!AR266:AR273)</f>
        <v>0</v>
      </c>
      <c r="I101" s="20">
        <f>SUM(C101:H101)</f>
        <v>79000000</v>
      </c>
    </row>
    <row r="102" spans="1:10" x14ac:dyDescent="0.25">
      <c r="A102" s="7" t="s">
        <v>37</v>
      </c>
      <c r="B102" s="11">
        <f t="shared" ref="B102:I103" si="47">+B103</f>
        <v>14</v>
      </c>
      <c r="C102" s="13">
        <f t="shared" si="47"/>
        <v>0</v>
      </c>
      <c r="D102" s="13">
        <f t="shared" si="47"/>
        <v>0</v>
      </c>
      <c r="E102" s="13">
        <f t="shared" si="47"/>
        <v>0</v>
      </c>
      <c r="F102" s="13">
        <f t="shared" si="47"/>
        <v>0</v>
      </c>
      <c r="G102" s="13">
        <f t="shared" si="47"/>
        <v>200000000</v>
      </c>
      <c r="H102" s="13">
        <f t="shared" si="47"/>
        <v>300000000</v>
      </c>
      <c r="I102" s="13">
        <f t="shared" si="47"/>
        <v>500000000</v>
      </c>
    </row>
    <row r="103" spans="1:10" x14ac:dyDescent="0.25">
      <c r="A103" s="2" t="s">
        <v>856</v>
      </c>
      <c r="B103" s="3">
        <f t="shared" si="47"/>
        <v>14</v>
      </c>
      <c r="C103" s="14">
        <f t="shared" si="47"/>
        <v>0</v>
      </c>
      <c r="D103" s="14">
        <f t="shared" si="47"/>
        <v>0</v>
      </c>
      <c r="E103" s="14">
        <f t="shared" si="47"/>
        <v>0</v>
      </c>
      <c r="F103" s="14">
        <f t="shared" si="47"/>
        <v>0</v>
      </c>
      <c r="G103" s="14">
        <f t="shared" si="47"/>
        <v>200000000</v>
      </c>
      <c r="H103" s="14">
        <f t="shared" si="47"/>
        <v>300000000</v>
      </c>
      <c r="I103" s="14">
        <f t="shared" si="47"/>
        <v>500000000</v>
      </c>
      <c r="J103" s="16"/>
    </row>
    <row r="104" spans="1:10" s="21" customFormat="1" x14ac:dyDescent="0.25">
      <c r="A104" s="19" t="s">
        <v>550</v>
      </c>
      <c r="B104" s="18">
        <v>14</v>
      </c>
      <c r="C104" s="20">
        <f>+SUM('PLAN INDICATIVO PDD 2020-2023'!AM274:AM287)</f>
        <v>0</v>
      </c>
      <c r="D104" s="20">
        <f>+SUM('PLAN INDICATIVO PDD 2020-2023'!AN274:AN287)</f>
        <v>0</v>
      </c>
      <c r="E104" s="20">
        <f>+SUM('PLAN INDICATIVO PDD 2020-2023'!AO274:AO287)</f>
        <v>0</v>
      </c>
      <c r="F104" s="20">
        <f>+SUM('PLAN INDICATIVO PDD 2020-2023'!AP274:AP287)</f>
        <v>0</v>
      </c>
      <c r="G104" s="20">
        <f>+SUM('PLAN INDICATIVO PDD 2020-2023'!AQ274:AQ287)</f>
        <v>200000000</v>
      </c>
      <c r="H104" s="20">
        <f>+SUM('PLAN INDICATIVO PDD 2020-2023'!AR274:AR287)</f>
        <v>300000000</v>
      </c>
      <c r="I104" s="20">
        <f>SUM(C104:H104)</f>
        <v>500000000</v>
      </c>
    </row>
    <row r="105" spans="1:10" x14ac:dyDescent="0.25">
      <c r="A105" s="7" t="s">
        <v>544</v>
      </c>
      <c r="B105" s="11">
        <f>+B106</f>
        <v>2</v>
      </c>
      <c r="C105" s="13">
        <f t="shared" ref="C105:I105" si="48">+C106</f>
        <v>0</v>
      </c>
      <c r="D105" s="13">
        <f t="shared" si="48"/>
        <v>0</v>
      </c>
      <c r="E105" s="13">
        <f t="shared" si="48"/>
        <v>0</v>
      </c>
      <c r="F105" s="13">
        <f t="shared" si="48"/>
        <v>100000000</v>
      </c>
      <c r="G105" s="13">
        <f t="shared" si="48"/>
        <v>0</v>
      </c>
      <c r="H105" s="13">
        <f t="shared" si="48"/>
        <v>0</v>
      </c>
      <c r="I105" s="13">
        <f t="shared" si="48"/>
        <v>100000000</v>
      </c>
    </row>
    <row r="106" spans="1:10" x14ac:dyDescent="0.25">
      <c r="A106" s="2" t="s">
        <v>545</v>
      </c>
      <c r="B106" s="3">
        <f>SUM(B107:B108)</f>
        <v>2</v>
      </c>
      <c r="C106" s="31">
        <f>SUM(C107:C108)</f>
        <v>0</v>
      </c>
      <c r="D106" s="31">
        <f t="shared" ref="D106:I106" si="49">SUM(D107:D108)</f>
        <v>0</v>
      </c>
      <c r="E106" s="31">
        <f t="shared" si="49"/>
        <v>0</v>
      </c>
      <c r="F106" s="31">
        <f t="shared" si="49"/>
        <v>100000000</v>
      </c>
      <c r="G106" s="31">
        <f t="shared" si="49"/>
        <v>0</v>
      </c>
      <c r="H106" s="31">
        <f t="shared" si="49"/>
        <v>0</v>
      </c>
      <c r="I106" s="31">
        <f t="shared" si="49"/>
        <v>100000000</v>
      </c>
    </row>
    <row r="107" spans="1:10" s="21" customFormat="1" x14ac:dyDescent="0.25">
      <c r="A107" s="19" t="s">
        <v>547</v>
      </c>
      <c r="B107" s="18">
        <v>1</v>
      </c>
      <c r="C107" s="20">
        <f>+SUM('PLAN INDICATIVO PDD 2020-2023'!AM288)</f>
        <v>0</v>
      </c>
      <c r="D107" s="20">
        <f>+SUM('PLAN INDICATIVO PDD 2020-2023'!AN288)</f>
        <v>0</v>
      </c>
      <c r="E107" s="20">
        <f>+SUM('PLAN INDICATIVO PDD 2020-2023'!AO288)</f>
        <v>0</v>
      </c>
      <c r="F107" s="20">
        <f>+SUM('PLAN INDICATIVO PDD 2020-2023'!AP288)</f>
        <v>0</v>
      </c>
      <c r="G107" s="20">
        <f>+SUM('PLAN INDICATIVO PDD 2020-2023'!AQ288)</f>
        <v>0</v>
      </c>
      <c r="H107" s="20">
        <f>+SUM('PLAN INDICATIVO PDD 2020-2023'!AR288)</f>
        <v>0</v>
      </c>
      <c r="I107" s="20">
        <f>SUM(C107:H107)</f>
        <v>0</v>
      </c>
    </row>
    <row r="108" spans="1:10" s="21" customFormat="1" x14ac:dyDescent="0.25">
      <c r="A108" s="19" t="s">
        <v>546</v>
      </c>
      <c r="B108" s="18">
        <v>1</v>
      </c>
      <c r="C108" s="20">
        <f>+SUM('PLAN INDICATIVO PDD 2020-2023'!AM289)</f>
        <v>0</v>
      </c>
      <c r="D108" s="20">
        <f>+SUM('PLAN INDICATIVO PDD 2020-2023'!AN289)</f>
        <v>0</v>
      </c>
      <c r="E108" s="20">
        <f>+SUM('PLAN INDICATIVO PDD 2020-2023'!AO289)</f>
        <v>0</v>
      </c>
      <c r="F108" s="20">
        <f>+SUM('PLAN INDICATIVO PDD 2020-2023'!AP289)</f>
        <v>100000000</v>
      </c>
      <c r="G108" s="20">
        <f>+SUM('PLAN INDICATIVO PDD 2020-2023'!AQ289)</f>
        <v>0</v>
      </c>
      <c r="H108" s="20">
        <f>+SUM('PLAN INDICATIVO PDD 2020-2023'!AR289)</f>
        <v>0</v>
      </c>
      <c r="I108" s="20">
        <f>SUM(C108:H108)</f>
        <v>100000000</v>
      </c>
    </row>
    <row r="109" spans="1:10" x14ac:dyDescent="0.25">
      <c r="A109" s="1" t="s">
        <v>30</v>
      </c>
      <c r="B109" s="3">
        <f>+B2+B32+B64+B80</f>
        <v>288</v>
      </c>
      <c r="C109" s="31">
        <f>+C2+C32+C64+C80</f>
        <v>15325000000</v>
      </c>
      <c r="D109" s="31">
        <f t="shared" ref="D109:I109" si="50">+D2+D32+D64+D80</f>
        <v>47000000</v>
      </c>
      <c r="E109" s="31">
        <f t="shared" si="50"/>
        <v>4340000000</v>
      </c>
      <c r="F109" s="31">
        <f t="shared" si="50"/>
        <v>2184000000</v>
      </c>
      <c r="G109" s="31">
        <f t="shared" si="50"/>
        <v>15574000000</v>
      </c>
      <c r="H109" s="31">
        <f t="shared" si="50"/>
        <v>30180000000</v>
      </c>
      <c r="I109" s="31">
        <f t="shared" si="50"/>
        <v>67650000000</v>
      </c>
      <c r="J109" s="14"/>
    </row>
    <row r="111" spans="1:10" x14ac:dyDescent="0.25">
      <c r="C111" s="14">
        <f>+C109-'PLAN INDICATIVO PDD 2020-2023'!AM291</f>
        <v>0</v>
      </c>
      <c r="D111" s="14">
        <f>+D109-'PLAN INDICATIVO PDD 2020-2023'!AN291</f>
        <v>0</v>
      </c>
      <c r="E111" s="14">
        <f>+E109-'PLAN INDICATIVO PDD 2020-2023'!AO291</f>
        <v>0</v>
      </c>
      <c r="F111" s="14">
        <f>+F109-'PLAN INDICATIVO PDD 2020-2023'!AP291</f>
        <v>0</v>
      </c>
      <c r="G111" s="14">
        <f>+G109-'PLAN INDICATIVO PDD 2020-2023'!AQ291</f>
        <v>0</v>
      </c>
      <c r="H111" s="14">
        <f>+H109-'PLAN INDICATIVO PDD 2020-2023'!AR291</f>
        <v>0</v>
      </c>
      <c r="I111" s="14">
        <f>+I109-'PLAN INDICATIVO PDD 2020-2023'!AS291</f>
        <v>0</v>
      </c>
      <c r="J111" s="33"/>
    </row>
  </sheetData>
  <autoFilter ref="A1:J115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1"/>
  <sheetViews>
    <sheetView topLeftCell="A94" workbookViewId="0">
      <selection activeCell="F83" sqref="F83"/>
    </sheetView>
  </sheetViews>
  <sheetFormatPr baseColWidth="10" defaultRowHeight="15" x14ac:dyDescent="0.25"/>
  <cols>
    <col min="1" max="1" width="88" customWidth="1"/>
    <col min="2" max="2" width="21.7109375" style="3" customWidth="1"/>
    <col min="3" max="3" width="15.140625" style="14" customWidth="1"/>
    <col min="4" max="5" width="17.85546875" style="14" customWidth="1"/>
    <col min="6" max="6" width="18.85546875" style="14" customWidth="1"/>
    <col min="7" max="7" width="16.28515625" style="14" customWidth="1"/>
    <col min="8" max="8" width="18.85546875" style="14" customWidth="1"/>
    <col min="9" max="9" width="19.140625" style="14" customWidth="1"/>
    <col min="10" max="10" width="11.85546875" bestFit="1" customWidth="1"/>
  </cols>
  <sheetData>
    <row r="1" spans="1:9" x14ac:dyDescent="0.25">
      <c r="A1" s="6" t="s">
        <v>29</v>
      </c>
      <c r="B1" s="4" t="s">
        <v>52</v>
      </c>
      <c r="C1" s="30" t="s">
        <v>829</v>
      </c>
      <c r="D1" s="30" t="s">
        <v>53</v>
      </c>
      <c r="E1" s="30" t="s">
        <v>551</v>
      </c>
      <c r="F1" s="30" t="s">
        <v>835</v>
      </c>
      <c r="G1" s="30" t="s">
        <v>553</v>
      </c>
      <c r="H1" s="30" t="s">
        <v>552</v>
      </c>
      <c r="I1" s="30" t="s">
        <v>32</v>
      </c>
    </row>
    <row r="2" spans="1:9" s="9" customFormat="1" x14ac:dyDescent="0.25">
      <c r="A2" s="8" t="s">
        <v>54</v>
      </c>
      <c r="B2" s="10">
        <f>+B3+B14+B23</f>
        <v>62</v>
      </c>
      <c r="C2" s="12">
        <f>+C3+C14+C23</f>
        <v>84000000</v>
      </c>
      <c r="D2" s="12">
        <f t="shared" ref="D2:I2" si="0">+D3+D14+D23</f>
        <v>80000000</v>
      </c>
      <c r="E2" s="12">
        <f t="shared" si="0"/>
        <v>547000000</v>
      </c>
      <c r="F2" s="12">
        <f t="shared" si="0"/>
        <v>20000000</v>
      </c>
      <c r="G2" s="12">
        <f t="shared" si="0"/>
        <v>70000000</v>
      </c>
      <c r="H2" s="12">
        <f t="shared" si="0"/>
        <v>280000000</v>
      </c>
      <c r="I2" s="12">
        <f t="shared" si="0"/>
        <v>1081000000</v>
      </c>
    </row>
    <row r="3" spans="1:9" x14ac:dyDescent="0.25">
      <c r="A3" s="7" t="s">
        <v>50</v>
      </c>
      <c r="B3" s="11">
        <f>+B4+B6+B8+B10+B12</f>
        <v>19</v>
      </c>
      <c r="C3" s="13">
        <f>+C4+C6+C8+C10+C12</f>
        <v>0</v>
      </c>
      <c r="D3" s="13">
        <f t="shared" ref="D3:I3" si="1">+D4+D6+D8+D10+D12</f>
        <v>50000000</v>
      </c>
      <c r="E3" s="13">
        <f t="shared" si="1"/>
        <v>84000000</v>
      </c>
      <c r="F3" s="13">
        <f t="shared" si="1"/>
        <v>20000000</v>
      </c>
      <c r="G3" s="13">
        <f t="shared" si="1"/>
        <v>40000000</v>
      </c>
      <c r="H3" s="13">
        <f t="shared" si="1"/>
        <v>280000000</v>
      </c>
      <c r="I3" s="13">
        <f t="shared" si="1"/>
        <v>474000000</v>
      </c>
    </row>
    <row r="4" spans="1:9" s="26" customFormat="1" x14ac:dyDescent="0.25">
      <c r="A4" s="23" t="s">
        <v>58</v>
      </c>
      <c r="B4" s="24">
        <f>+B5</f>
        <v>12</v>
      </c>
      <c r="C4" s="25">
        <f>+C5</f>
        <v>0</v>
      </c>
      <c r="D4" s="25">
        <f t="shared" ref="D4:I4" si="2">+D5</f>
        <v>0</v>
      </c>
      <c r="E4" s="25">
        <f t="shared" si="2"/>
        <v>0</v>
      </c>
      <c r="F4" s="25">
        <f t="shared" si="2"/>
        <v>20000000</v>
      </c>
      <c r="G4" s="25">
        <f t="shared" si="2"/>
        <v>0</v>
      </c>
      <c r="H4" s="25">
        <f t="shared" si="2"/>
        <v>280000000</v>
      </c>
      <c r="I4" s="25">
        <f t="shared" si="2"/>
        <v>300000000</v>
      </c>
    </row>
    <row r="5" spans="1:9" s="21" customFormat="1" x14ac:dyDescent="0.25">
      <c r="A5" s="19" t="s">
        <v>828</v>
      </c>
      <c r="B5" s="18">
        <v>12</v>
      </c>
      <c r="C5" s="20">
        <f>+SUM('PLAN INDICATIVO PDD 2020-2023'!AT4:AT15)</f>
        <v>0</v>
      </c>
      <c r="D5" s="20">
        <f>+SUM('PLAN INDICATIVO PDD 2020-2023'!AU4:AU15)</f>
        <v>0</v>
      </c>
      <c r="E5" s="20">
        <f>+SUM('PLAN INDICATIVO PDD 2020-2023'!AV4:AV15)</f>
        <v>0</v>
      </c>
      <c r="F5" s="20">
        <f>+SUM('PLAN INDICATIVO PDD 2020-2023'!AW4:AW15)</f>
        <v>20000000</v>
      </c>
      <c r="G5" s="20">
        <f>+SUM('PLAN INDICATIVO PDD 2020-2023'!AX4:AX15)</f>
        <v>0</v>
      </c>
      <c r="H5" s="20">
        <f>+SUM('PLAN INDICATIVO PDD 2020-2023'!AY4:AY15)</f>
        <v>280000000</v>
      </c>
      <c r="I5" s="20">
        <f>SUM(C5:H5)</f>
        <v>300000000</v>
      </c>
    </row>
    <row r="6" spans="1:9" s="26" customFormat="1" x14ac:dyDescent="0.25">
      <c r="A6" s="23" t="s">
        <v>830</v>
      </c>
      <c r="B6" s="24">
        <f t="shared" ref="B6:I6" si="3">+B7</f>
        <v>3</v>
      </c>
      <c r="C6" s="25">
        <f>+C7</f>
        <v>0</v>
      </c>
      <c r="D6" s="25">
        <f t="shared" si="3"/>
        <v>50000000</v>
      </c>
      <c r="E6" s="25">
        <f t="shared" si="3"/>
        <v>0</v>
      </c>
      <c r="F6" s="25">
        <f t="shared" si="3"/>
        <v>0</v>
      </c>
      <c r="G6" s="25">
        <f t="shared" si="3"/>
        <v>0</v>
      </c>
      <c r="H6" s="25">
        <f t="shared" si="3"/>
        <v>0</v>
      </c>
      <c r="I6" s="25">
        <f t="shared" si="3"/>
        <v>50000000</v>
      </c>
    </row>
    <row r="7" spans="1:9" s="21" customFormat="1" x14ac:dyDescent="0.25">
      <c r="A7" s="19" t="s">
        <v>831</v>
      </c>
      <c r="B7" s="18">
        <v>3</v>
      </c>
      <c r="C7" s="20">
        <f>+SUM('PLAN INDICATIVO PDD 2020-2023'!AT16:AT18)</f>
        <v>0</v>
      </c>
      <c r="D7" s="20">
        <f>+SUM('PLAN INDICATIVO PDD 2020-2023'!AU16:AU18)</f>
        <v>50000000</v>
      </c>
      <c r="E7" s="20">
        <f>+SUM('PLAN INDICATIVO PDD 2020-2023'!AV16:AV18)</f>
        <v>0</v>
      </c>
      <c r="F7" s="20">
        <f>+SUM('PLAN INDICATIVO PDD 2020-2023'!AW16:AW18)</f>
        <v>0</v>
      </c>
      <c r="G7" s="20">
        <f>+SUM('PLAN INDICATIVO PDD 2020-2023'!AX16:AX18)</f>
        <v>0</v>
      </c>
      <c r="H7" s="20">
        <f>+SUM('PLAN INDICATIVO PDD 2020-2023'!AY16:AY18)</f>
        <v>0</v>
      </c>
      <c r="I7" s="20">
        <f>SUM(C7:H7)</f>
        <v>50000000</v>
      </c>
    </row>
    <row r="8" spans="1:9" s="26" customFormat="1" x14ac:dyDescent="0.25">
      <c r="A8" s="23" t="s">
        <v>833</v>
      </c>
      <c r="B8" s="24">
        <f t="shared" ref="B8:I8" si="4">+B9</f>
        <v>1</v>
      </c>
      <c r="C8" s="25">
        <f t="shared" si="4"/>
        <v>0</v>
      </c>
      <c r="D8" s="25">
        <f t="shared" si="4"/>
        <v>0</v>
      </c>
      <c r="E8" s="25">
        <f t="shared" si="4"/>
        <v>84000000</v>
      </c>
      <c r="F8" s="25">
        <f t="shared" si="4"/>
        <v>0</v>
      </c>
      <c r="G8" s="25">
        <f t="shared" si="4"/>
        <v>0</v>
      </c>
      <c r="H8" s="25">
        <f t="shared" si="4"/>
        <v>0</v>
      </c>
      <c r="I8" s="25">
        <f t="shared" si="4"/>
        <v>84000000</v>
      </c>
    </row>
    <row r="9" spans="1:9" s="21" customFormat="1" x14ac:dyDescent="0.25">
      <c r="A9" s="19" t="s">
        <v>481</v>
      </c>
      <c r="B9" s="18">
        <v>1</v>
      </c>
      <c r="C9" s="20">
        <f>+SUM('PLAN INDICATIVO PDD 2020-2023'!AT19)</f>
        <v>0</v>
      </c>
      <c r="D9" s="20">
        <f>+SUM('PLAN INDICATIVO PDD 2020-2023'!AU19)</f>
        <v>0</v>
      </c>
      <c r="E9" s="20">
        <f>+SUM('PLAN INDICATIVO PDD 2020-2023'!AV19)</f>
        <v>84000000</v>
      </c>
      <c r="F9" s="20">
        <f>+SUM('PLAN INDICATIVO PDD 2020-2023'!AW19)</f>
        <v>0</v>
      </c>
      <c r="G9" s="20">
        <f>+SUM('PLAN INDICATIVO PDD 2020-2023'!AX19)</f>
        <v>0</v>
      </c>
      <c r="H9" s="20">
        <f>+SUM('PLAN INDICATIVO PDD 2020-2023'!AY19)</f>
        <v>0</v>
      </c>
      <c r="I9" s="20">
        <f>SUM(C9:H9)</f>
        <v>84000000</v>
      </c>
    </row>
    <row r="10" spans="1:9" s="26" customFormat="1" x14ac:dyDescent="0.25">
      <c r="A10" s="23" t="s">
        <v>482</v>
      </c>
      <c r="B10" s="24">
        <f t="shared" ref="B10:I10" si="5">+B11</f>
        <v>2</v>
      </c>
      <c r="C10" s="25">
        <f>+C11</f>
        <v>0</v>
      </c>
      <c r="D10" s="25">
        <f t="shared" si="5"/>
        <v>0</v>
      </c>
      <c r="E10" s="25">
        <f t="shared" si="5"/>
        <v>0</v>
      </c>
      <c r="F10" s="25">
        <f t="shared" si="5"/>
        <v>0</v>
      </c>
      <c r="G10" s="25">
        <f t="shared" si="5"/>
        <v>40000000</v>
      </c>
      <c r="H10" s="25">
        <f t="shared" si="5"/>
        <v>0</v>
      </c>
      <c r="I10" s="25">
        <f t="shared" si="5"/>
        <v>40000000</v>
      </c>
    </row>
    <row r="11" spans="1:9" s="21" customFormat="1" x14ac:dyDescent="0.25">
      <c r="A11" s="19" t="s">
        <v>834</v>
      </c>
      <c r="B11" s="18">
        <v>2</v>
      </c>
      <c r="C11" s="20">
        <f>+SUM('PLAN INDICATIVO PDD 2020-2023'!AT20:AT21)</f>
        <v>0</v>
      </c>
      <c r="D11" s="20">
        <f>+SUM('PLAN INDICATIVO PDD 2020-2023'!AU20:AU21)</f>
        <v>0</v>
      </c>
      <c r="E11" s="20">
        <f>+SUM('PLAN INDICATIVO PDD 2020-2023'!AV20:AV21)</f>
        <v>0</v>
      </c>
      <c r="F11" s="20">
        <f>+SUM('PLAN INDICATIVO PDD 2020-2023'!AW20:AW21)</f>
        <v>0</v>
      </c>
      <c r="G11" s="20">
        <f>+SUM('PLAN INDICATIVO PDD 2020-2023'!AX20:AX21)</f>
        <v>40000000</v>
      </c>
      <c r="H11" s="20">
        <f>+SUM('PLAN INDICATIVO PDD 2020-2023'!AY20:AY21)</f>
        <v>0</v>
      </c>
      <c r="I11" s="20">
        <f>SUM(C11:H11)</f>
        <v>40000000</v>
      </c>
    </row>
    <row r="12" spans="1:9" s="26" customFormat="1" x14ac:dyDescent="0.25">
      <c r="A12" s="23" t="s">
        <v>837</v>
      </c>
      <c r="B12" s="24">
        <f t="shared" ref="B12:I12" si="6">+B13</f>
        <v>1</v>
      </c>
      <c r="C12" s="25">
        <f t="shared" si="6"/>
        <v>0</v>
      </c>
      <c r="D12" s="25">
        <f t="shared" si="6"/>
        <v>0</v>
      </c>
      <c r="E12" s="25">
        <f t="shared" si="6"/>
        <v>0</v>
      </c>
      <c r="F12" s="25">
        <f t="shared" si="6"/>
        <v>0</v>
      </c>
      <c r="G12" s="25">
        <f t="shared" si="6"/>
        <v>0</v>
      </c>
      <c r="H12" s="25">
        <f t="shared" si="6"/>
        <v>0</v>
      </c>
      <c r="I12" s="25">
        <f t="shared" si="6"/>
        <v>0</v>
      </c>
    </row>
    <row r="13" spans="1:9" s="21" customFormat="1" x14ac:dyDescent="0.25">
      <c r="A13" s="19" t="s">
        <v>838</v>
      </c>
      <c r="B13" s="18">
        <v>1</v>
      </c>
      <c r="C13" s="20">
        <f>+SUM('PLAN INDICATIVO PDD 2020-2023'!AT22)</f>
        <v>0</v>
      </c>
      <c r="D13" s="20">
        <f>+SUM('PLAN INDICATIVO PDD 2020-2023'!AU22)</f>
        <v>0</v>
      </c>
      <c r="E13" s="20">
        <f>+SUM('PLAN INDICATIVO PDD 2020-2023'!AV22)</f>
        <v>0</v>
      </c>
      <c r="F13" s="20">
        <f>+SUM('PLAN INDICATIVO PDD 2020-2023'!AW22)</f>
        <v>0</v>
      </c>
      <c r="G13" s="20">
        <f>+SUM('PLAN INDICATIVO PDD 2020-2023'!AX22)</f>
        <v>0</v>
      </c>
      <c r="H13" s="20">
        <f>+SUM('PLAN INDICATIVO PDD 2020-2023'!AY22)</f>
        <v>0</v>
      </c>
      <c r="I13" s="20">
        <f>SUM(C13:H13)</f>
        <v>0</v>
      </c>
    </row>
    <row r="14" spans="1:9" x14ac:dyDescent="0.25">
      <c r="A14" s="7" t="s">
        <v>47</v>
      </c>
      <c r="B14" s="11">
        <f>+B15+B20</f>
        <v>19</v>
      </c>
      <c r="C14" s="13">
        <f>+C15+C20</f>
        <v>0</v>
      </c>
      <c r="D14" s="13">
        <f t="shared" ref="D14:I14" si="7">+D15+D20</f>
        <v>30000000</v>
      </c>
      <c r="E14" s="13">
        <f t="shared" si="7"/>
        <v>0</v>
      </c>
      <c r="F14" s="13">
        <f t="shared" si="7"/>
        <v>0</v>
      </c>
      <c r="G14" s="13">
        <f t="shared" si="7"/>
        <v>30000000</v>
      </c>
      <c r="H14" s="13">
        <f t="shared" si="7"/>
        <v>0</v>
      </c>
      <c r="I14" s="13">
        <f t="shared" si="7"/>
        <v>60000000</v>
      </c>
    </row>
    <row r="15" spans="1:9" x14ac:dyDescent="0.25">
      <c r="A15" s="2" t="s">
        <v>839</v>
      </c>
      <c r="B15" s="3">
        <f>SUM(B16:B19)</f>
        <v>10</v>
      </c>
      <c r="C15" s="14">
        <f>SUM(C16:C19)</f>
        <v>0</v>
      </c>
      <c r="D15" s="14">
        <f t="shared" ref="D15:I15" si="8">SUM(D16:D19)</f>
        <v>10000000</v>
      </c>
      <c r="E15" s="14">
        <f t="shared" si="8"/>
        <v>0</v>
      </c>
      <c r="F15" s="14">
        <f t="shared" si="8"/>
        <v>0</v>
      </c>
      <c r="G15" s="14">
        <f t="shared" si="8"/>
        <v>30000000</v>
      </c>
      <c r="H15" s="14">
        <f t="shared" si="8"/>
        <v>0</v>
      </c>
      <c r="I15" s="14">
        <f t="shared" si="8"/>
        <v>40000000</v>
      </c>
    </row>
    <row r="16" spans="1:9" s="21" customFormat="1" x14ac:dyDescent="0.25">
      <c r="A16" s="19" t="s">
        <v>483</v>
      </c>
      <c r="B16" s="18">
        <v>3</v>
      </c>
      <c r="C16" s="20">
        <f>+SUM('PLAN INDICATIVO PDD 2020-2023'!AT25:AT27)</f>
        <v>0</v>
      </c>
      <c r="D16" s="20">
        <f>+SUM('PLAN INDICATIVO PDD 2020-2023'!AU25:AU27)</f>
        <v>10000000</v>
      </c>
      <c r="E16" s="20">
        <f>+SUM('PLAN INDICATIVO PDD 2020-2023'!AV25:AV27)</f>
        <v>0</v>
      </c>
      <c r="F16" s="20">
        <f>+SUM('PLAN INDICATIVO PDD 2020-2023'!AW25:AW27)</f>
        <v>0</v>
      </c>
      <c r="G16" s="20">
        <f>+SUM('PLAN INDICATIVO PDD 2020-2023'!AX25:AX27)</f>
        <v>0</v>
      </c>
      <c r="H16" s="20">
        <f>+SUM('PLAN INDICATIVO PDD 2020-2023'!AY25:AY27)</f>
        <v>0</v>
      </c>
      <c r="I16" s="20">
        <f>SUM(C16:H16)</f>
        <v>10000000</v>
      </c>
    </row>
    <row r="17" spans="1:9" s="21" customFormat="1" x14ac:dyDescent="0.25">
      <c r="A17" s="19" t="s">
        <v>840</v>
      </c>
      <c r="B17" s="18">
        <v>3</v>
      </c>
      <c r="C17" s="20">
        <f>+SUM('PLAN INDICATIVO PDD 2020-2023'!AT28:AT30)</f>
        <v>0</v>
      </c>
      <c r="D17" s="20">
        <f>+SUM('PLAN INDICATIVO PDD 2020-2023'!AU28:AU30)</f>
        <v>0</v>
      </c>
      <c r="E17" s="20">
        <f>+SUM('PLAN INDICATIVO PDD 2020-2023'!AV28:AV30)</f>
        <v>0</v>
      </c>
      <c r="F17" s="20">
        <f>+SUM('PLAN INDICATIVO PDD 2020-2023'!AW28:AW30)</f>
        <v>0</v>
      </c>
      <c r="G17" s="20">
        <f>+SUM('PLAN INDICATIVO PDD 2020-2023'!AX28:AX30)</f>
        <v>0</v>
      </c>
      <c r="H17" s="20">
        <f>+SUM('PLAN INDICATIVO PDD 2020-2023'!AY28:AY30)</f>
        <v>0</v>
      </c>
      <c r="I17" s="20">
        <f>SUM(C17:H17)</f>
        <v>0</v>
      </c>
    </row>
    <row r="18" spans="1:9" s="21" customFormat="1" x14ac:dyDescent="0.25">
      <c r="A18" s="19" t="s">
        <v>484</v>
      </c>
      <c r="B18" s="34">
        <v>2</v>
      </c>
      <c r="C18" s="20">
        <f>+SUM('PLAN INDICATIVO PDD 2020-2023'!AT31:AT32)</f>
        <v>0</v>
      </c>
      <c r="D18" s="20">
        <f>+SUM('PLAN INDICATIVO PDD 2020-2023'!AU31:AU32)</f>
        <v>0</v>
      </c>
      <c r="E18" s="20">
        <f>+SUM('PLAN INDICATIVO PDD 2020-2023'!AV31:AV32)</f>
        <v>0</v>
      </c>
      <c r="F18" s="20">
        <f>+SUM('PLAN INDICATIVO PDD 2020-2023'!AW31:AW32)</f>
        <v>0</v>
      </c>
      <c r="G18" s="20">
        <f>+SUM('PLAN INDICATIVO PDD 2020-2023'!AX31:AX32)</f>
        <v>15000000</v>
      </c>
      <c r="H18" s="20">
        <f>+SUM('PLAN INDICATIVO PDD 2020-2023'!AY31:AY32)</f>
        <v>0</v>
      </c>
      <c r="I18" s="20">
        <f>SUM(C18:H18)</f>
        <v>15000000</v>
      </c>
    </row>
    <row r="19" spans="1:9" s="21" customFormat="1" x14ac:dyDescent="0.25">
      <c r="A19" s="19" t="s">
        <v>485</v>
      </c>
      <c r="B19" s="34">
        <v>2</v>
      </c>
      <c r="C19" s="20">
        <f>+SUM('PLAN INDICATIVO PDD 2020-2023'!AT33:AT34)</f>
        <v>0</v>
      </c>
      <c r="D19" s="20">
        <f>+SUM('PLAN INDICATIVO PDD 2020-2023'!AU33:AU34)</f>
        <v>0</v>
      </c>
      <c r="E19" s="20">
        <f>+SUM('PLAN INDICATIVO PDD 2020-2023'!AV33:AV34)</f>
        <v>0</v>
      </c>
      <c r="F19" s="20">
        <f>+SUM('PLAN INDICATIVO PDD 2020-2023'!AW33:AW34)</f>
        <v>0</v>
      </c>
      <c r="G19" s="20">
        <f>+SUM('PLAN INDICATIVO PDD 2020-2023'!AX33:AX34)</f>
        <v>15000000</v>
      </c>
      <c r="H19" s="20">
        <f>+SUM('PLAN INDICATIVO PDD 2020-2023'!AY33:AY34)</f>
        <v>0</v>
      </c>
      <c r="I19" s="20">
        <f>SUM(C19:H19)</f>
        <v>15000000</v>
      </c>
    </row>
    <row r="20" spans="1:9" x14ac:dyDescent="0.25">
      <c r="A20" s="2" t="s">
        <v>841</v>
      </c>
      <c r="B20" s="35">
        <f>SUM(B21:B22)</f>
        <v>9</v>
      </c>
      <c r="C20" s="14">
        <f>SUM(C21:C22)</f>
        <v>0</v>
      </c>
      <c r="D20" s="14">
        <f t="shared" ref="D20:I20" si="9">SUM(D21:D22)</f>
        <v>20000000</v>
      </c>
      <c r="E20" s="14">
        <f t="shared" si="9"/>
        <v>0</v>
      </c>
      <c r="F20" s="14">
        <f t="shared" si="9"/>
        <v>0</v>
      </c>
      <c r="G20" s="14">
        <f t="shared" si="9"/>
        <v>0</v>
      </c>
      <c r="H20" s="14">
        <f t="shared" si="9"/>
        <v>0</v>
      </c>
      <c r="I20" s="14">
        <f t="shared" si="9"/>
        <v>20000000</v>
      </c>
    </row>
    <row r="21" spans="1:9" s="21" customFormat="1" x14ac:dyDescent="0.25">
      <c r="A21" s="19" t="s">
        <v>486</v>
      </c>
      <c r="B21" s="34">
        <v>8</v>
      </c>
      <c r="C21" s="20">
        <f>+SUM('PLAN INDICATIVO PDD 2020-2023'!AT35:AT42)</f>
        <v>0</v>
      </c>
      <c r="D21" s="20">
        <f>+SUM('PLAN INDICATIVO PDD 2020-2023'!AU35:AU42)</f>
        <v>20000000</v>
      </c>
      <c r="E21" s="20">
        <f>+SUM('PLAN INDICATIVO PDD 2020-2023'!AV35:AV42)</f>
        <v>0</v>
      </c>
      <c r="F21" s="20">
        <f>+SUM('PLAN INDICATIVO PDD 2020-2023'!AW35:AW42)</f>
        <v>0</v>
      </c>
      <c r="G21" s="20">
        <f>+SUM('PLAN INDICATIVO PDD 2020-2023'!AX35:AX42)</f>
        <v>0</v>
      </c>
      <c r="H21" s="20">
        <f>+SUM('PLAN INDICATIVO PDD 2020-2023'!AY35:AY42)</f>
        <v>0</v>
      </c>
      <c r="I21" s="20">
        <f>SUM(C21:H21)</f>
        <v>20000000</v>
      </c>
    </row>
    <row r="22" spans="1:9" s="21" customFormat="1" x14ac:dyDescent="0.25">
      <c r="A22" s="19" t="s">
        <v>842</v>
      </c>
      <c r="B22" s="34">
        <v>1</v>
      </c>
      <c r="C22" s="20">
        <f>+SUM('PLAN INDICATIVO PDD 2020-2023'!AT43)</f>
        <v>0</v>
      </c>
      <c r="D22" s="20">
        <f>+SUM('PLAN INDICATIVO PDD 2020-2023'!AU43)</f>
        <v>0</v>
      </c>
      <c r="E22" s="20">
        <f>+SUM('PLAN INDICATIVO PDD 2020-2023'!AV43)</f>
        <v>0</v>
      </c>
      <c r="F22" s="20">
        <f>+SUM('PLAN INDICATIVO PDD 2020-2023'!AW43)</f>
        <v>0</v>
      </c>
      <c r="G22" s="20">
        <f>+SUM('PLAN INDICATIVO PDD 2020-2023'!AX43)</f>
        <v>0</v>
      </c>
      <c r="H22" s="20">
        <f>+SUM('PLAN INDICATIVO PDD 2020-2023'!AY43)</f>
        <v>0</v>
      </c>
      <c r="I22" s="20">
        <f>SUM(C22:H22)</f>
        <v>0</v>
      </c>
    </row>
    <row r="23" spans="1:9" x14ac:dyDescent="0.25">
      <c r="A23" s="7" t="s">
        <v>48</v>
      </c>
      <c r="B23" s="11">
        <f>+B24+B27</f>
        <v>24</v>
      </c>
      <c r="C23" s="13">
        <f>+C24+C27</f>
        <v>84000000</v>
      </c>
      <c r="D23" s="13">
        <f t="shared" ref="D23:I23" si="10">+D24+D27</f>
        <v>0</v>
      </c>
      <c r="E23" s="13">
        <f t="shared" si="10"/>
        <v>463000000</v>
      </c>
      <c r="F23" s="13">
        <f t="shared" si="10"/>
        <v>0</v>
      </c>
      <c r="G23" s="13">
        <f t="shared" si="10"/>
        <v>0</v>
      </c>
      <c r="H23" s="13">
        <f t="shared" si="10"/>
        <v>0</v>
      </c>
      <c r="I23" s="13">
        <f t="shared" si="10"/>
        <v>547000000</v>
      </c>
    </row>
    <row r="24" spans="1:9" x14ac:dyDescent="0.25">
      <c r="A24" s="2" t="s">
        <v>487</v>
      </c>
      <c r="B24" s="3">
        <f>SUM(B25:B26)</f>
        <v>6</v>
      </c>
      <c r="C24" s="14">
        <f>SUM(C25:C26)</f>
        <v>84000000</v>
      </c>
      <c r="D24" s="14">
        <f t="shared" ref="D24:I24" si="11">SUM(D25:D26)</f>
        <v>0</v>
      </c>
      <c r="E24" s="14">
        <f t="shared" si="11"/>
        <v>0</v>
      </c>
      <c r="F24" s="14">
        <f t="shared" si="11"/>
        <v>0</v>
      </c>
      <c r="G24" s="14">
        <f t="shared" si="11"/>
        <v>0</v>
      </c>
      <c r="H24" s="14">
        <f t="shared" si="11"/>
        <v>0</v>
      </c>
      <c r="I24" s="14">
        <f t="shared" si="11"/>
        <v>84000000</v>
      </c>
    </row>
    <row r="25" spans="1:9" s="37" customFormat="1" x14ac:dyDescent="0.25">
      <c r="A25" s="36" t="s">
        <v>488</v>
      </c>
      <c r="B25" s="34">
        <v>3</v>
      </c>
      <c r="C25" s="22">
        <f>+SUM('PLAN INDICATIVO PDD 2020-2023'!AT44:AT46)</f>
        <v>40000000</v>
      </c>
      <c r="D25" s="22">
        <f>+SUM('PLAN INDICATIVO PDD 2020-2023'!AU44:AU46)</f>
        <v>0</v>
      </c>
      <c r="E25" s="22">
        <f>+SUM('PLAN INDICATIVO PDD 2020-2023'!AV44:AV46)</f>
        <v>0</v>
      </c>
      <c r="F25" s="22">
        <f>+SUM('PLAN INDICATIVO PDD 2020-2023'!AW44:AW46)</f>
        <v>0</v>
      </c>
      <c r="G25" s="22">
        <f>+SUM('PLAN INDICATIVO PDD 2020-2023'!AX44:AX46)</f>
        <v>0</v>
      </c>
      <c r="H25" s="22">
        <f>+SUM('PLAN INDICATIVO PDD 2020-2023'!AY44:AY46)</f>
        <v>0</v>
      </c>
      <c r="I25" s="20">
        <f>SUM(C25:H25)</f>
        <v>40000000</v>
      </c>
    </row>
    <row r="26" spans="1:9" s="37" customFormat="1" x14ac:dyDescent="0.25">
      <c r="A26" s="36" t="s">
        <v>489</v>
      </c>
      <c r="B26" s="34">
        <v>3</v>
      </c>
      <c r="C26" s="22">
        <f>+SUM('PLAN INDICATIVO PDD 2020-2023'!AT47:AT49)</f>
        <v>44000000</v>
      </c>
      <c r="D26" s="22">
        <f>+SUM('PLAN INDICATIVO PDD 2020-2023'!AU47:AU49)</f>
        <v>0</v>
      </c>
      <c r="E26" s="22">
        <f>+SUM('PLAN INDICATIVO PDD 2020-2023'!AV47:AV49)</f>
        <v>0</v>
      </c>
      <c r="F26" s="22">
        <f>+SUM('PLAN INDICATIVO PDD 2020-2023'!AW47:AW49)</f>
        <v>0</v>
      </c>
      <c r="G26" s="22">
        <f>+SUM('PLAN INDICATIVO PDD 2020-2023'!AX47:AX49)</f>
        <v>0</v>
      </c>
      <c r="H26" s="22">
        <f>+SUM('PLAN INDICATIVO PDD 2020-2023'!AY47:AY49)</f>
        <v>0</v>
      </c>
      <c r="I26" s="20">
        <f>SUM(C26:H26)</f>
        <v>44000000</v>
      </c>
    </row>
    <row r="27" spans="1:9" s="39" customFormat="1" x14ac:dyDescent="0.25">
      <c r="A27" s="38" t="s">
        <v>843</v>
      </c>
      <c r="B27" s="35">
        <f>SUM(B28:B31)</f>
        <v>18</v>
      </c>
      <c r="C27" s="17">
        <f>SUM(C28:C31)</f>
        <v>0</v>
      </c>
      <c r="D27" s="17">
        <f t="shared" ref="D27:I27" si="12">SUM(D28:D31)</f>
        <v>0</v>
      </c>
      <c r="E27" s="17">
        <f t="shared" si="12"/>
        <v>463000000</v>
      </c>
      <c r="F27" s="17">
        <f t="shared" si="12"/>
        <v>0</v>
      </c>
      <c r="G27" s="17">
        <f t="shared" si="12"/>
        <v>0</v>
      </c>
      <c r="H27" s="17">
        <f t="shared" si="12"/>
        <v>0</v>
      </c>
      <c r="I27" s="17">
        <f t="shared" si="12"/>
        <v>463000000</v>
      </c>
    </row>
    <row r="28" spans="1:9" s="37" customFormat="1" x14ac:dyDescent="0.25">
      <c r="A28" s="36" t="s">
        <v>490</v>
      </c>
      <c r="B28" s="34">
        <v>3</v>
      </c>
      <c r="C28" s="22">
        <f>+SUM('PLAN INDICATIVO PDD 2020-2023'!AT50:AT52)</f>
        <v>0</v>
      </c>
      <c r="D28" s="22">
        <f>+SUM('PLAN INDICATIVO PDD 2020-2023'!AU50:AU52)</f>
        <v>0</v>
      </c>
      <c r="E28" s="22">
        <f>+SUM('PLAN INDICATIVO PDD 2020-2023'!AV50:AV52)</f>
        <v>0</v>
      </c>
      <c r="F28" s="22">
        <f>+SUM('PLAN INDICATIVO PDD 2020-2023'!AW50:AW52)</f>
        <v>0</v>
      </c>
      <c r="G28" s="22">
        <f>+SUM('PLAN INDICATIVO PDD 2020-2023'!AX50:AX52)</f>
        <v>0</v>
      </c>
      <c r="H28" s="22">
        <f>+SUM('PLAN INDICATIVO PDD 2020-2023'!AY50:AY52)</f>
        <v>0</v>
      </c>
      <c r="I28" s="20">
        <f>SUM(C28:H28)</f>
        <v>0</v>
      </c>
    </row>
    <row r="29" spans="1:9" s="37" customFormat="1" x14ac:dyDescent="0.25">
      <c r="A29" s="36" t="s">
        <v>491</v>
      </c>
      <c r="B29" s="34">
        <v>5</v>
      </c>
      <c r="C29" s="22">
        <f>+SUM('PLAN INDICATIVO PDD 2020-2023'!AT53:AT57)</f>
        <v>0</v>
      </c>
      <c r="D29" s="22">
        <f>+SUM('PLAN INDICATIVO PDD 2020-2023'!AU53:AU57)</f>
        <v>0</v>
      </c>
      <c r="E29" s="22">
        <f>+SUM('PLAN INDICATIVO PDD 2020-2023'!AV53:AV57)</f>
        <v>30000000</v>
      </c>
      <c r="F29" s="22">
        <f>+SUM('PLAN INDICATIVO PDD 2020-2023'!AW53:AW57)</f>
        <v>0</v>
      </c>
      <c r="G29" s="22">
        <f>+SUM('PLAN INDICATIVO PDD 2020-2023'!AX53:AX57)</f>
        <v>0</v>
      </c>
      <c r="H29" s="22">
        <f>+SUM('PLAN INDICATIVO PDD 2020-2023'!AY53:AY57)</f>
        <v>0</v>
      </c>
      <c r="I29" s="20">
        <f>SUM(C29:H29)</f>
        <v>30000000</v>
      </c>
    </row>
    <row r="30" spans="1:9" s="37" customFormat="1" x14ac:dyDescent="0.25">
      <c r="A30" s="36" t="s">
        <v>492</v>
      </c>
      <c r="B30" s="34">
        <v>4</v>
      </c>
      <c r="C30" s="22">
        <f>+SUM('PLAN INDICATIVO PDD 2020-2023'!AT58:AT61)</f>
        <v>0</v>
      </c>
      <c r="D30" s="22">
        <f>+SUM('PLAN INDICATIVO PDD 2020-2023'!AU58:AU61)</f>
        <v>0</v>
      </c>
      <c r="E30" s="22">
        <f>+SUM('PLAN INDICATIVO PDD 2020-2023'!AV58:AV61)</f>
        <v>433000000</v>
      </c>
      <c r="F30" s="22">
        <f>+SUM('PLAN INDICATIVO PDD 2020-2023'!AW58:AW61)</f>
        <v>0</v>
      </c>
      <c r="G30" s="22">
        <f>+SUM('PLAN INDICATIVO PDD 2020-2023'!AX58:AX61)</f>
        <v>0</v>
      </c>
      <c r="H30" s="22">
        <f>+SUM('PLAN INDICATIVO PDD 2020-2023'!AY58:AY61)</f>
        <v>0</v>
      </c>
      <c r="I30" s="20">
        <f>SUM(C30:H30)</f>
        <v>433000000</v>
      </c>
    </row>
    <row r="31" spans="1:9" s="37" customFormat="1" x14ac:dyDescent="0.25">
      <c r="A31" s="36" t="s">
        <v>493</v>
      </c>
      <c r="B31" s="34">
        <v>6</v>
      </c>
      <c r="C31" s="22">
        <f>+SUM('PLAN INDICATIVO PDD 2020-2023'!AT62:AT67)</f>
        <v>0</v>
      </c>
      <c r="D31" s="22">
        <f>+SUM('PLAN INDICATIVO PDD 2020-2023'!AU62:AU67)</f>
        <v>0</v>
      </c>
      <c r="E31" s="22">
        <f>+SUM('PLAN INDICATIVO PDD 2020-2023'!AV62:AV67)</f>
        <v>0</v>
      </c>
      <c r="F31" s="22">
        <f>+SUM('PLAN INDICATIVO PDD 2020-2023'!AW62:AW67)</f>
        <v>0</v>
      </c>
      <c r="G31" s="22">
        <f>+SUM('PLAN INDICATIVO PDD 2020-2023'!AX62:AX67)</f>
        <v>0</v>
      </c>
      <c r="H31" s="22">
        <f>+SUM('PLAN INDICATIVO PDD 2020-2023'!AY62:AY67)</f>
        <v>0</v>
      </c>
      <c r="I31" s="20">
        <f>SUM(C31:H31)</f>
        <v>0</v>
      </c>
    </row>
    <row r="32" spans="1:9" s="9" customFormat="1" x14ac:dyDescent="0.25">
      <c r="A32" s="8" t="s">
        <v>511</v>
      </c>
      <c r="B32" s="10">
        <f>+B33+B37+B41+B52+B55</f>
        <v>154</v>
      </c>
      <c r="C32" s="12">
        <f>+C33+C37+C41+C52+C55</f>
        <v>15261000000</v>
      </c>
      <c r="D32" s="12">
        <f t="shared" ref="D32:I32" si="13">+D33+D37+D41+D52+D55</f>
        <v>0</v>
      </c>
      <c r="E32" s="12">
        <f t="shared" si="13"/>
        <v>3122000000</v>
      </c>
      <c r="F32" s="12">
        <f t="shared" si="13"/>
        <v>500000000</v>
      </c>
      <c r="G32" s="12">
        <f t="shared" si="13"/>
        <v>15640000000</v>
      </c>
      <c r="H32" s="12">
        <f t="shared" si="13"/>
        <v>0</v>
      </c>
      <c r="I32" s="12">
        <f t="shared" si="13"/>
        <v>34523000000</v>
      </c>
    </row>
    <row r="33" spans="1:9" x14ac:dyDescent="0.25">
      <c r="A33" s="7" t="s">
        <v>21</v>
      </c>
      <c r="B33" s="11">
        <f>+B34</f>
        <v>12</v>
      </c>
      <c r="C33" s="13">
        <f>+C34</f>
        <v>1740000000</v>
      </c>
      <c r="D33" s="13">
        <f t="shared" ref="D33:I33" si="14">+D34</f>
        <v>0</v>
      </c>
      <c r="E33" s="13">
        <f t="shared" si="14"/>
        <v>0</v>
      </c>
      <c r="F33" s="13">
        <f t="shared" si="14"/>
        <v>0</v>
      </c>
      <c r="G33" s="13">
        <f t="shared" si="14"/>
        <v>0</v>
      </c>
      <c r="H33" s="13">
        <f t="shared" si="14"/>
        <v>0</v>
      </c>
      <c r="I33" s="13">
        <f t="shared" si="14"/>
        <v>1740000000</v>
      </c>
    </row>
    <row r="34" spans="1:9" x14ac:dyDescent="0.25">
      <c r="A34" s="2" t="s">
        <v>494</v>
      </c>
      <c r="B34" s="3">
        <f>SUM(B35:B36)</f>
        <v>12</v>
      </c>
      <c r="C34" s="14">
        <f>SUM(C35:C36)</f>
        <v>1740000000</v>
      </c>
      <c r="D34" s="14">
        <f t="shared" ref="D34:I34" si="15">SUM(D35:D36)</f>
        <v>0</v>
      </c>
      <c r="E34" s="14">
        <f t="shared" si="15"/>
        <v>0</v>
      </c>
      <c r="F34" s="14">
        <f t="shared" si="15"/>
        <v>0</v>
      </c>
      <c r="G34" s="14">
        <f t="shared" si="15"/>
        <v>0</v>
      </c>
      <c r="H34" s="14">
        <f t="shared" si="15"/>
        <v>0</v>
      </c>
      <c r="I34" s="14">
        <f t="shared" si="15"/>
        <v>1740000000</v>
      </c>
    </row>
    <row r="35" spans="1:9" s="37" customFormat="1" x14ac:dyDescent="0.25">
      <c r="A35" s="36" t="s">
        <v>495</v>
      </c>
      <c r="B35" s="34">
        <v>7</v>
      </c>
      <c r="C35" s="22">
        <f>+SUM('PLAN INDICATIVO PDD 2020-2023'!AT68:AT74)</f>
        <v>1360000000</v>
      </c>
      <c r="D35" s="22">
        <f>+SUM('PLAN INDICATIVO PDD 2020-2023'!AU68:AU74)</f>
        <v>0</v>
      </c>
      <c r="E35" s="22">
        <f>+SUM('PLAN INDICATIVO PDD 2020-2023'!AV68:AV74)</f>
        <v>0</v>
      </c>
      <c r="F35" s="22">
        <f>+SUM('PLAN INDICATIVO PDD 2020-2023'!AW68:AW74)</f>
        <v>0</v>
      </c>
      <c r="G35" s="22">
        <f>+SUM('PLAN INDICATIVO PDD 2020-2023'!AX68:AX74)</f>
        <v>0</v>
      </c>
      <c r="H35" s="22">
        <f>+SUM('PLAN INDICATIVO PDD 2020-2023'!AY68:AY74)</f>
        <v>0</v>
      </c>
      <c r="I35" s="20">
        <f>SUM(C35:H35)</f>
        <v>1360000000</v>
      </c>
    </row>
    <row r="36" spans="1:9" s="37" customFormat="1" x14ac:dyDescent="0.25">
      <c r="A36" s="36" t="s">
        <v>496</v>
      </c>
      <c r="B36" s="34">
        <v>5</v>
      </c>
      <c r="C36" s="22">
        <f>+SUM('PLAN INDICATIVO PDD 2020-2023'!AT75:AT79)</f>
        <v>380000000</v>
      </c>
      <c r="D36" s="22">
        <f>+SUM('PLAN INDICATIVO PDD 2020-2023'!AU75:AU79)</f>
        <v>0</v>
      </c>
      <c r="E36" s="22">
        <f>+SUM('PLAN INDICATIVO PDD 2020-2023'!AV75:AV79)</f>
        <v>0</v>
      </c>
      <c r="F36" s="22">
        <f>+SUM('PLAN INDICATIVO PDD 2020-2023'!AW75:AW79)</f>
        <v>0</v>
      </c>
      <c r="G36" s="22">
        <f>+SUM('PLAN INDICATIVO PDD 2020-2023'!AX75:AX79)</f>
        <v>0</v>
      </c>
      <c r="H36" s="22">
        <f>+SUM('PLAN INDICATIVO PDD 2020-2023'!AY75:AY79)</f>
        <v>0</v>
      </c>
      <c r="I36" s="20">
        <f>SUM(C36:H36)</f>
        <v>380000000</v>
      </c>
    </row>
    <row r="37" spans="1:9" x14ac:dyDescent="0.25">
      <c r="A37" s="7" t="s">
        <v>844</v>
      </c>
      <c r="B37" s="11">
        <f>+B38</f>
        <v>28</v>
      </c>
      <c r="C37" s="13">
        <f>+C38</f>
        <v>12373000000</v>
      </c>
      <c r="D37" s="13">
        <f t="shared" ref="D37:I37" si="16">+D38</f>
        <v>0</v>
      </c>
      <c r="E37" s="13">
        <f t="shared" si="16"/>
        <v>0</v>
      </c>
      <c r="F37" s="13">
        <f t="shared" si="16"/>
        <v>0</v>
      </c>
      <c r="G37" s="13">
        <f t="shared" si="16"/>
        <v>15200000000</v>
      </c>
      <c r="H37" s="13">
        <f t="shared" si="16"/>
        <v>0</v>
      </c>
      <c r="I37" s="13">
        <f t="shared" si="16"/>
        <v>27573000000</v>
      </c>
    </row>
    <row r="38" spans="1:9" x14ac:dyDescent="0.25">
      <c r="A38" s="2" t="s">
        <v>497</v>
      </c>
      <c r="B38" s="3">
        <f>SUM(B39:B40)</f>
        <v>28</v>
      </c>
      <c r="C38" s="14">
        <f>SUM(C39:C40)</f>
        <v>12373000000</v>
      </c>
      <c r="D38" s="14">
        <f t="shared" ref="D38:I38" si="17">SUM(D39:D40)</f>
        <v>0</v>
      </c>
      <c r="E38" s="14">
        <f t="shared" si="17"/>
        <v>0</v>
      </c>
      <c r="F38" s="14">
        <f t="shared" si="17"/>
        <v>0</v>
      </c>
      <c r="G38" s="14">
        <f t="shared" si="17"/>
        <v>15200000000</v>
      </c>
      <c r="H38" s="14">
        <f t="shared" si="17"/>
        <v>0</v>
      </c>
      <c r="I38" s="14">
        <f t="shared" si="17"/>
        <v>27573000000</v>
      </c>
    </row>
    <row r="39" spans="1:9" s="37" customFormat="1" x14ac:dyDescent="0.25">
      <c r="A39" s="36" t="s">
        <v>498</v>
      </c>
      <c r="B39" s="34">
        <v>3</v>
      </c>
      <c r="C39" s="22">
        <f>+SUM('PLAN INDICATIVO PDD 2020-2023'!AT80:AT82)</f>
        <v>11305000000</v>
      </c>
      <c r="D39" s="22">
        <f>+SUM('PLAN INDICATIVO PDD 2020-2023'!AU80:AU82)</f>
        <v>0</v>
      </c>
      <c r="E39" s="22">
        <f>+SUM('PLAN INDICATIVO PDD 2020-2023'!AV80:AV82)</f>
        <v>0</v>
      </c>
      <c r="F39" s="22">
        <f>+SUM('PLAN INDICATIVO PDD 2020-2023'!AW80:AW82)</f>
        <v>0</v>
      </c>
      <c r="G39" s="22">
        <f>+SUM('PLAN INDICATIVO PDD 2020-2023'!AX80:AX82)</f>
        <v>15200000000</v>
      </c>
      <c r="H39" s="22">
        <f>+SUM('PLAN INDICATIVO PDD 2020-2023'!AY80:AY82)</f>
        <v>0</v>
      </c>
      <c r="I39" s="20">
        <f>SUM(C39:H39)</f>
        <v>26505000000</v>
      </c>
    </row>
    <row r="40" spans="1:9" s="21" customFormat="1" x14ac:dyDescent="0.25">
      <c r="A40" s="19" t="s">
        <v>499</v>
      </c>
      <c r="B40" s="18">
        <v>25</v>
      </c>
      <c r="C40" s="20">
        <f>+SUM('PLAN INDICATIVO PDD 2020-2023'!AT83:AT104)</f>
        <v>1068000000</v>
      </c>
      <c r="D40" s="20">
        <f>+SUM('PLAN INDICATIVO PDD 2020-2023'!AU83:AU104)</f>
        <v>0</v>
      </c>
      <c r="E40" s="20">
        <f>+SUM('PLAN INDICATIVO PDD 2020-2023'!AV83:AV104)</f>
        <v>0</v>
      </c>
      <c r="F40" s="20">
        <f>+SUM('PLAN INDICATIVO PDD 2020-2023'!AW83:AW104)</f>
        <v>0</v>
      </c>
      <c r="G40" s="20">
        <f>+SUM('PLAN INDICATIVO PDD 2020-2023'!AX83:AX104)</f>
        <v>0</v>
      </c>
      <c r="H40" s="20">
        <f>+SUM('PLAN INDICATIVO PDD 2020-2023'!AY83:AY104)</f>
        <v>0</v>
      </c>
      <c r="I40" s="20">
        <f>SUM(C40:H40)</f>
        <v>1068000000</v>
      </c>
    </row>
    <row r="41" spans="1:9" x14ac:dyDescent="0.25">
      <c r="A41" s="7" t="s">
        <v>24</v>
      </c>
      <c r="B41" s="11">
        <f>+B42</f>
        <v>71</v>
      </c>
      <c r="C41" s="13">
        <f>+C42</f>
        <v>0</v>
      </c>
      <c r="D41" s="13">
        <f t="shared" ref="D41:I41" si="18">+D42</f>
        <v>0</v>
      </c>
      <c r="E41" s="13">
        <f t="shared" si="18"/>
        <v>1860000000</v>
      </c>
      <c r="F41" s="13">
        <f t="shared" si="18"/>
        <v>0</v>
      </c>
      <c r="G41" s="13">
        <f t="shared" si="18"/>
        <v>440000000</v>
      </c>
      <c r="H41" s="13">
        <f t="shared" si="18"/>
        <v>0</v>
      </c>
      <c r="I41" s="13">
        <f t="shared" si="18"/>
        <v>2300000000</v>
      </c>
    </row>
    <row r="42" spans="1:9" x14ac:dyDescent="0.25">
      <c r="A42" s="2" t="s">
        <v>502</v>
      </c>
      <c r="B42" s="3">
        <f>SUM(B43:B51)</f>
        <v>71</v>
      </c>
      <c r="C42" s="31">
        <f>SUM(C43:C51)</f>
        <v>0</v>
      </c>
      <c r="D42" s="31">
        <f t="shared" ref="D42:I42" si="19">SUM(D43:D51)</f>
        <v>0</v>
      </c>
      <c r="E42" s="31">
        <f t="shared" si="19"/>
        <v>1860000000</v>
      </c>
      <c r="F42" s="31">
        <f t="shared" si="19"/>
        <v>0</v>
      </c>
      <c r="G42" s="31">
        <f t="shared" si="19"/>
        <v>440000000</v>
      </c>
      <c r="H42" s="31">
        <f t="shared" si="19"/>
        <v>0</v>
      </c>
      <c r="I42" s="31">
        <f t="shared" si="19"/>
        <v>2300000000</v>
      </c>
    </row>
    <row r="43" spans="1:9" s="21" customFormat="1" x14ac:dyDescent="0.25">
      <c r="A43" s="19" t="s">
        <v>505</v>
      </c>
      <c r="B43" s="18">
        <v>10</v>
      </c>
      <c r="C43" s="20">
        <f>+SUM('PLAN INDICATIVO PDD 2020-2023'!AT105:AT114)</f>
        <v>0</v>
      </c>
      <c r="D43" s="20">
        <f>+SUM('PLAN INDICATIVO PDD 2020-2023'!AU105:AU114)</f>
        <v>0</v>
      </c>
      <c r="E43" s="20">
        <f>+SUM('PLAN INDICATIVO PDD 2020-2023'!AV105:AV114)</f>
        <v>0</v>
      </c>
      <c r="F43" s="20">
        <f>+SUM('PLAN INDICATIVO PDD 2020-2023'!AW105:AW114)</f>
        <v>0</v>
      </c>
      <c r="G43" s="20">
        <f>+SUM('PLAN INDICATIVO PDD 2020-2023'!AX105:AX114)</f>
        <v>100000000</v>
      </c>
      <c r="H43" s="20">
        <f>+SUM('PLAN INDICATIVO PDD 2020-2023'!AY105:AY114)</f>
        <v>0</v>
      </c>
      <c r="I43" s="20">
        <f t="shared" ref="I43:I50" si="20">SUM(C43:H43)</f>
        <v>100000000</v>
      </c>
    </row>
    <row r="44" spans="1:9" s="21" customFormat="1" x14ac:dyDescent="0.25">
      <c r="A44" s="19" t="s">
        <v>506</v>
      </c>
      <c r="B44" s="18">
        <v>10</v>
      </c>
      <c r="C44" s="20">
        <f>+SUM('PLAN INDICATIVO PDD 2020-2023'!AT115:AT124)</f>
        <v>0</v>
      </c>
      <c r="D44" s="20">
        <f>+SUM('PLAN INDICATIVO PDD 2020-2023'!AU115:AU124)</f>
        <v>0</v>
      </c>
      <c r="E44" s="20">
        <f>+SUM('PLAN INDICATIVO PDD 2020-2023'!AV115:AV124)</f>
        <v>0</v>
      </c>
      <c r="F44" s="20">
        <f>+SUM('PLAN INDICATIVO PDD 2020-2023'!AW115:AW124)</f>
        <v>0</v>
      </c>
      <c r="G44" s="20">
        <f>+SUM('PLAN INDICATIVO PDD 2020-2023'!AX115:AX124)</f>
        <v>70000000</v>
      </c>
      <c r="H44" s="20">
        <f>+SUM('PLAN INDICATIVO PDD 2020-2023'!AY115:AY124)</f>
        <v>0</v>
      </c>
      <c r="I44" s="20">
        <f t="shared" si="20"/>
        <v>70000000</v>
      </c>
    </row>
    <row r="45" spans="1:9" s="21" customFormat="1" x14ac:dyDescent="0.25">
      <c r="A45" s="19" t="s">
        <v>504</v>
      </c>
      <c r="B45" s="18">
        <v>6</v>
      </c>
      <c r="C45" s="20">
        <f>+SUM('PLAN INDICATIVO PDD 2020-2023'!AT125:AT130)</f>
        <v>0</v>
      </c>
      <c r="D45" s="20">
        <f>+SUM('PLAN INDICATIVO PDD 2020-2023'!AU125:AU130)</f>
        <v>0</v>
      </c>
      <c r="E45" s="20">
        <f>+SUM('PLAN INDICATIVO PDD 2020-2023'!AV125:AV130)</f>
        <v>0</v>
      </c>
      <c r="F45" s="20">
        <f>+SUM('PLAN INDICATIVO PDD 2020-2023'!AW125:AW130)</f>
        <v>0</v>
      </c>
      <c r="G45" s="20">
        <f>+SUM('PLAN INDICATIVO PDD 2020-2023'!AX125:AX130)</f>
        <v>50000000</v>
      </c>
      <c r="H45" s="20">
        <f>+SUM('PLAN INDICATIVO PDD 2020-2023'!AY125:AY130)</f>
        <v>0</v>
      </c>
      <c r="I45" s="20">
        <f t="shared" si="20"/>
        <v>50000000</v>
      </c>
    </row>
    <row r="46" spans="1:9" s="21" customFormat="1" x14ac:dyDescent="0.25">
      <c r="A46" s="19" t="s">
        <v>507</v>
      </c>
      <c r="B46" s="18">
        <v>8</v>
      </c>
      <c r="C46" s="20">
        <f>+SUM('PLAN INDICATIVO PDD 2020-2023'!AT131:AT138)</f>
        <v>0</v>
      </c>
      <c r="D46" s="20">
        <f>+SUM('PLAN INDICATIVO PDD 2020-2023'!AU131:AU138)</f>
        <v>0</v>
      </c>
      <c r="E46" s="20">
        <f>+SUM('PLAN INDICATIVO PDD 2020-2023'!AV131:AV138)</f>
        <v>1860000000</v>
      </c>
      <c r="F46" s="20">
        <f>+SUM('PLAN INDICATIVO PDD 2020-2023'!AW131:AW138)</f>
        <v>0</v>
      </c>
      <c r="G46" s="20">
        <f>+SUM('PLAN INDICATIVO PDD 2020-2023'!AX131:AX138)</f>
        <v>0</v>
      </c>
      <c r="H46" s="20">
        <f>+SUM('PLAN INDICATIVO PDD 2020-2023'!AY131:AY138)</f>
        <v>0</v>
      </c>
      <c r="I46" s="20">
        <f t="shared" si="20"/>
        <v>1860000000</v>
      </c>
    </row>
    <row r="47" spans="1:9" s="21" customFormat="1" x14ac:dyDescent="0.25">
      <c r="A47" s="19" t="s">
        <v>509</v>
      </c>
      <c r="B47" s="18">
        <v>17</v>
      </c>
      <c r="C47" s="20">
        <f>+SUM('PLAN INDICATIVO PDD 2020-2023'!AT139:AT155)</f>
        <v>0</v>
      </c>
      <c r="D47" s="20">
        <f>+SUM('PLAN INDICATIVO PDD 2020-2023'!AU139:AU155)</f>
        <v>0</v>
      </c>
      <c r="E47" s="20">
        <f>+SUM('PLAN INDICATIVO PDD 2020-2023'!AV139:AV155)</f>
        <v>0</v>
      </c>
      <c r="F47" s="20">
        <f>+SUM('PLAN INDICATIVO PDD 2020-2023'!AW139:AW155)</f>
        <v>0</v>
      </c>
      <c r="G47" s="20">
        <f>+SUM('PLAN INDICATIVO PDD 2020-2023'!AX139:AX155)</f>
        <v>100000000</v>
      </c>
      <c r="H47" s="20">
        <f>+SUM('PLAN INDICATIVO PDD 2020-2023'!AY139:AY155)</f>
        <v>0</v>
      </c>
      <c r="I47" s="20">
        <f t="shared" si="20"/>
        <v>100000000</v>
      </c>
    </row>
    <row r="48" spans="1:9" s="37" customFormat="1" x14ac:dyDescent="0.25">
      <c r="A48" s="36" t="s">
        <v>501</v>
      </c>
      <c r="B48" s="34">
        <v>6</v>
      </c>
      <c r="C48" s="22">
        <f>+SUM('PLAN INDICATIVO PDD 2020-2023'!AT156:AT161)</f>
        <v>0</v>
      </c>
      <c r="D48" s="22">
        <f>+SUM('PLAN INDICATIVO PDD 2020-2023'!AU156:AU161)</f>
        <v>0</v>
      </c>
      <c r="E48" s="22">
        <f>+SUM('PLAN INDICATIVO PDD 2020-2023'!AV156:AV161)</f>
        <v>0</v>
      </c>
      <c r="F48" s="22">
        <f>+SUM('PLAN INDICATIVO PDD 2020-2023'!AW156:AW161)</f>
        <v>0</v>
      </c>
      <c r="G48" s="22">
        <f>+SUM('PLAN INDICATIVO PDD 2020-2023'!AX156:AX161)</f>
        <v>40000000</v>
      </c>
      <c r="H48" s="22">
        <f>+SUM('PLAN INDICATIVO PDD 2020-2023'!AY156:AY161)</f>
        <v>0</v>
      </c>
      <c r="I48" s="20">
        <f t="shared" si="20"/>
        <v>40000000</v>
      </c>
    </row>
    <row r="49" spans="1:9" s="37" customFormat="1" x14ac:dyDescent="0.25">
      <c r="A49" s="36" t="s">
        <v>500</v>
      </c>
      <c r="B49" s="34">
        <v>9</v>
      </c>
      <c r="C49" s="22">
        <f>+SUM('PLAN INDICATIVO PDD 2020-2023'!AT162:AT170)</f>
        <v>0</v>
      </c>
      <c r="D49" s="22">
        <f>+SUM('PLAN INDICATIVO PDD 2020-2023'!AU162:AU170)</f>
        <v>0</v>
      </c>
      <c r="E49" s="22">
        <f>+SUM('PLAN INDICATIVO PDD 2020-2023'!AV162:AV170)</f>
        <v>0</v>
      </c>
      <c r="F49" s="22">
        <f>+SUM('PLAN INDICATIVO PDD 2020-2023'!AW162:AW170)</f>
        <v>0</v>
      </c>
      <c r="G49" s="22">
        <f>+SUM('PLAN INDICATIVO PDD 2020-2023'!AX162:AX170)</f>
        <v>40000000</v>
      </c>
      <c r="H49" s="22">
        <f>+SUM('PLAN INDICATIVO PDD 2020-2023'!AY162:AY170)</f>
        <v>0</v>
      </c>
      <c r="I49" s="20">
        <f t="shared" si="20"/>
        <v>40000000</v>
      </c>
    </row>
    <row r="50" spans="1:9" s="37" customFormat="1" x14ac:dyDescent="0.25">
      <c r="A50" s="36" t="s">
        <v>503</v>
      </c>
      <c r="B50" s="34">
        <v>3</v>
      </c>
      <c r="C50" s="22">
        <f>+SUM('PLAN INDICATIVO PDD 2020-2023'!AT171:AT173)</f>
        <v>0</v>
      </c>
      <c r="D50" s="22">
        <f>+SUM('PLAN INDICATIVO PDD 2020-2023'!AU171:AU173)</f>
        <v>0</v>
      </c>
      <c r="E50" s="22">
        <f>+SUM('PLAN INDICATIVO PDD 2020-2023'!AV171:AV173)</f>
        <v>0</v>
      </c>
      <c r="F50" s="22">
        <f>+SUM('PLAN INDICATIVO PDD 2020-2023'!AW171:AW173)</f>
        <v>0</v>
      </c>
      <c r="G50" s="22">
        <f>+SUM('PLAN INDICATIVO PDD 2020-2023'!AX171:AX173)</f>
        <v>10000000</v>
      </c>
      <c r="H50" s="22">
        <f>+SUM('PLAN INDICATIVO PDD 2020-2023'!AY171:AY173)</f>
        <v>0</v>
      </c>
      <c r="I50" s="20">
        <f t="shared" si="20"/>
        <v>10000000</v>
      </c>
    </row>
    <row r="51" spans="1:9" s="21" customFormat="1" x14ac:dyDescent="0.25">
      <c r="A51" s="19" t="s">
        <v>508</v>
      </c>
      <c r="B51" s="18">
        <v>2</v>
      </c>
      <c r="C51" s="20">
        <f>+SUM('PLAN INDICATIVO PDD 2020-2023'!AT174:AT175)</f>
        <v>0</v>
      </c>
      <c r="D51" s="20">
        <f>+SUM('PLAN INDICATIVO PDD 2020-2023'!AU174:AU175)</f>
        <v>0</v>
      </c>
      <c r="E51" s="20">
        <f>+SUM('PLAN INDICATIVO PDD 2020-2023'!AV174:AV175)</f>
        <v>0</v>
      </c>
      <c r="F51" s="20">
        <f>+SUM('PLAN INDICATIVO PDD 2020-2023'!AW174:AW175)</f>
        <v>0</v>
      </c>
      <c r="G51" s="20">
        <f>+SUM('PLAN INDICATIVO PDD 2020-2023'!AX174:AX175)</f>
        <v>30000000</v>
      </c>
      <c r="H51" s="20">
        <f>+SUM('PLAN INDICATIVO PDD 2020-2023'!AY174:AY175)</f>
        <v>0</v>
      </c>
      <c r="I51" s="20">
        <f>SUM(C51:H51)</f>
        <v>30000000</v>
      </c>
    </row>
    <row r="52" spans="1:9" x14ac:dyDescent="0.25">
      <c r="A52" s="7" t="s">
        <v>512</v>
      </c>
      <c r="B52" s="11">
        <f>+B53</f>
        <v>11</v>
      </c>
      <c r="C52" s="13">
        <f t="shared" ref="B52:I53" si="21">+C53</f>
        <v>112000000</v>
      </c>
      <c r="D52" s="13">
        <f t="shared" si="21"/>
        <v>0</v>
      </c>
      <c r="E52" s="13">
        <f t="shared" si="21"/>
        <v>256000000</v>
      </c>
      <c r="F52" s="13">
        <f t="shared" si="21"/>
        <v>0</v>
      </c>
      <c r="G52" s="13">
        <f t="shared" si="21"/>
        <v>0</v>
      </c>
      <c r="H52" s="13">
        <f t="shared" si="21"/>
        <v>0</v>
      </c>
      <c r="I52" s="13">
        <f t="shared" si="21"/>
        <v>368000000</v>
      </c>
    </row>
    <row r="53" spans="1:9" x14ac:dyDescent="0.25">
      <c r="A53" s="2" t="s">
        <v>510</v>
      </c>
      <c r="B53" s="3">
        <f t="shared" si="21"/>
        <v>11</v>
      </c>
      <c r="C53" s="14">
        <f>+C54</f>
        <v>112000000</v>
      </c>
      <c r="D53" s="14">
        <f t="shared" si="21"/>
        <v>0</v>
      </c>
      <c r="E53" s="14">
        <f t="shared" si="21"/>
        <v>256000000</v>
      </c>
      <c r="F53" s="14">
        <f t="shared" si="21"/>
        <v>0</v>
      </c>
      <c r="G53" s="14">
        <f t="shared" si="21"/>
        <v>0</v>
      </c>
      <c r="H53" s="14">
        <f t="shared" si="21"/>
        <v>0</v>
      </c>
      <c r="I53" s="14">
        <f t="shared" si="21"/>
        <v>368000000</v>
      </c>
    </row>
    <row r="54" spans="1:9" s="37" customFormat="1" x14ac:dyDescent="0.25">
      <c r="A54" s="36" t="s">
        <v>845</v>
      </c>
      <c r="B54" s="34">
        <v>11</v>
      </c>
      <c r="C54" s="22">
        <f>+SUM('PLAN INDICATIVO PDD 2020-2023'!AT176:AT186)</f>
        <v>112000000</v>
      </c>
      <c r="D54" s="22">
        <f>+SUM('PLAN INDICATIVO PDD 2020-2023'!AU176:AU186)</f>
        <v>0</v>
      </c>
      <c r="E54" s="22">
        <f>+SUM('PLAN INDICATIVO PDD 2020-2023'!AV176:AV186)</f>
        <v>256000000</v>
      </c>
      <c r="F54" s="22">
        <f>+SUM('PLAN INDICATIVO PDD 2020-2023'!AW176:AW186)</f>
        <v>0</v>
      </c>
      <c r="G54" s="22">
        <f>+SUM('PLAN INDICATIVO PDD 2020-2023'!AX176:AX186)</f>
        <v>0</v>
      </c>
      <c r="H54" s="22">
        <f>+SUM('PLAN INDICATIVO PDD 2020-2023'!AY176:AY186)</f>
        <v>0</v>
      </c>
      <c r="I54" s="20">
        <f>SUM(C54:H54)</f>
        <v>368000000</v>
      </c>
    </row>
    <row r="55" spans="1:9" x14ac:dyDescent="0.25">
      <c r="A55" s="7" t="s">
        <v>513</v>
      </c>
      <c r="B55" s="11">
        <f>+B58+B62+B56</f>
        <v>32</v>
      </c>
      <c r="C55" s="13">
        <f>+C58+C62+C56</f>
        <v>1036000000</v>
      </c>
      <c r="D55" s="13">
        <f t="shared" ref="D55:I55" si="22">+D58+D62+D56</f>
        <v>0</v>
      </c>
      <c r="E55" s="13">
        <f t="shared" si="22"/>
        <v>1006000000</v>
      </c>
      <c r="F55" s="13">
        <f t="shared" si="22"/>
        <v>500000000</v>
      </c>
      <c r="G55" s="13">
        <f t="shared" si="22"/>
        <v>0</v>
      </c>
      <c r="H55" s="13">
        <f t="shared" si="22"/>
        <v>0</v>
      </c>
      <c r="I55" s="13">
        <f t="shared" si="22"/>
        <v>2542000000</v>
      </c>
    </row>
    <row r="56" spans="1:9" x14ac:dyDescent="0.25">
      <c r="A56" s="2" t="s">
        <v>519</v>
      </c>
      <c r="B56" s="3">
        <f>+B57</f>
        <v>6</v>
      </c>
      <c r="C56" s="14">
        <f>+C57</f>
        <v>0</v>
      </c>
      <c r="D56" s="14">
        <f t="shared" ref="D56:I56" si="23">+D57</f>
        <v>0</v>
      </c>
      <c r="E56" s="14">
        <f t="shared" si="23"/>
        <v>1006000000</v>
      </c>
      <c r="F56" s="14">
        <f t="shared" si="23"/>
        <v>200000000</v>
      </c>
      <c r="G56" s="14">
        <f t="shared" si="23"/>
        <v>0</v>
      </c>
      <c r="H56" s="14">
        <f t="shared" si="23"/>
        <v>0</v>
      </c>
      <c r="I56" s="14">
        <f t="shared" si="23"/>
        <v>1206000000</v>
      </c>
    </row>
    <row r="57" spans="1:9" s="21" customFormat="1" x14ac:dyDescent="0.25">
      <c r="A57" s="19" t="s">
        <v>520</v>
      </c>
      <c r="B57" s="18">
        <v>6</v>
      </c>
      <c r="C57" s="20">
        <f>+SUM('PLAN INDICATIVO PDD 2020-2023'!AT187:AT192)</f>
        <v>0</v>
      </c>
      <c r="D57" s="20">
        <f>+SUM('PLAN INDICATIVO PDD 2020-2023'!AU187:AU192)</f>
        <v>0</v>
      </c>
      <c r="E57" s="20">
        <f>+SUM('PLAN INDICATIVO PDD 2020-2023'!AV187:AV192)</f>
        <v>1006000000</v>
      </c>
      <c r="F57" s="20">
        <f>+SUM('PLAN INDICATIVO PDD 2020-2023'!AW187:AW192)</f>
        <v>200000000</v>
      </c>
      <c r="G57" s="20">
        <f>+SUM('PLAN INDICATIVO PDD 2020-2023'!AX187:AX192)</f>
        <v>0</v>
      </c>
      <c r="H57" s="20">
        <f>+SUM('PLAN INDICATIVO PDD 2020-2023'!AY187:AY192)</f>
        <v>0</v>
      </c>
      <c r="I57" s="20">
        <f>SUM(C57:H57)</f>
        <v>1206000000</v>
      </c>
    </row>
    <row r="58" spans="1:9" x14ac:dyDescent="0.25">
      <c r="A58" s="2" t="s">
        <v>514</v>
      </c>
      <c r="B58" s="3">
        <f>SUM(B59:B61)</f>
        <v>24</v>
      </c>
      <c r="C58" s="14">
        <f>SUM(C59:C61)</f>
        <v>1036000000</v>
      </c>
      <c r="D58" s="14">
        <f t="shared" ref="D58:I58" si="24">SUM(D59:D61)</f>
        <v>0</v>
      </c>
      <c r="E58" s="14">
        <f t="shared" si="24"/>
        <v>0</v>
      </c>
      <c r="F58" s="14">
        <f t="shared" si="24"/>
        <v>300000000</v>
      </c>
      <c r="G58" s="14">
        <f t="shared" si="24"/>
        <v>0</v>
      </c>
      <c r="H58" s="14">
        <f t="shared" si="24"/>
        <v>0</v>
      </c>
      <c r="I58" s="14">
        <f t="shared" si="24"/>
        <v>1336000000</v>
      </c>
    </row>
    <row r="59" spans="1:9" s="37" customFormat="1" x14ac:dyDescent="0.25">
      <c r="A59" s="36" t="s">
        <v>846</v>
      </c>
      <c r="B59" s="34">
        <v>8</v>
      </c>
      <c r="C59" s="22">
        <f>+SUM('PLAN INDICATIVO PDD 2020-2023'!AT193:AT200)</f>
        <v>186480000</v>
      </c>
      <c r="D59" s="22">
        <f>+SUM('PLAN INDICATIVO PDD 2020-2023'!AU193:AU200)</f>
        <v>0</v>
      </c>
      <c r="E59" s="22">
        <f>+SUM('PLAN INDICATIVO PDD 2020-2023'!AV193:AV200)</f>
        <v>0</v>
      </c>
      <c r="F59" s="22">
        <f>+SUM('PLAN INDICATIVO PDD 2020-2023'!AW193:AW200)</f>
        <v>0</v>
      </c>
      <c r="G59" s="22">
        <f>+SUM('PLAN INDICATIVO PDD 2020-2023'!AX193:AX200)</f>
        <v>0</v>
      </c>
      <c r="H59" s="22">
        <f>+SUM('PLAN INDICATIVO PDD 2020-2023'!AY193:AY200)</f>
        <v>0</v>
      </c>
      <c r="I59" s="20">
        <f>SUM(C59:H59)</f>
        <v>186480000</v>
      </c>
    </row>
    <row r="60" spans="1:9" s="37" customFormat="1" x14ac:dyDescent="0.25">
      <c r="A60" s="36" t="s">
        <v>515</v>
      </c>
      <c r="B60" s="34">
        <v>9</v>
      </c>
      <c r="C60" s="22">
        <f>+SUM('PLAN INDICATIVO PDD 2020-2023'!AT201:AT209)</f>
        <v>486920000</v>
      </c>
      <c r="D60" s="22">
        <f>+SUM('PLAN INDICATIVO PDD 2020-2023'!AU201:AU209)</f>
        <v>0</v>
      </c>
      <c r="E60" s="22">
        <f>+SUM('PLAN INDICATIVO PDD 2020-2023'!AV201:AV209)</f>
        <v>0</v>
      </c>
      <c r="F60" s="22">
        <f>+SUM('PLAN INDICATIVO PDD 2020-2023'!AW201:AW209)</f>
        <v>300000000</v>
      </c>
      <c r="G60" s="22">
        <f>+SUM('PLAN INDICATIVO PDD 2020-2023'!AX201:AX209)</f>
        <v>0</v>
      </c>
      <c r="H60" s="22">
        <f>+SUM('PLAN INDICATIVO PDD 2020-2023'!AY201:AY209)</f>
        <v>0</v>
      </c>
      <c r="I60" s="20">
        <f>SUM(C60:H60)</f>
        <v>786920000</v>
      </c>
    </row>
    <row r="61" spans="1:9" s="21" customFormat="1" x14ac:dyDescent="0.25">
      <c r="A61" s="19" t="s">
        <v>516</v>
      </c>
      <c r="B61" s="18">
        <v>7</v>
      </c>
      <c r="C61" s="20">
        <f>+SUM('PLAN INDICATIVO PDD 2020-2023'!AT210:AT216)</f>
        <v>362600000</v>
      </c>
      <c r="D61" s="20">
        <f>+SUM('PLAN INDICATIVO PDD 2020-2023'!AU210:AU216)</f>
        <v>0</v>
      </c>
      <c r="E61" s="20">
        <f>+SUM('PLAN INDICATIVO PDD 2020-2023'!AV210:AV216)</f>
        <v>0</v>
      </c>
      <c r="F61" s="20">
        <f>+SUM('PLAN INDICATIVO PDD 2020-2023'!AW210:AW216)</f>
        <v>0</v>
      </c>
      <c r="G61" s="20">
        <f>+SUM('PLAN INDICATIVO PDD 2020-2023'!AX210:AX216)</f>
        <v>0</v>
      </c>
      <c r="H61" s="20">
        <f>+SUM('PLAN INDICATIVO PDD 2020-2023'!AY210:AY216)</f>
        <v>0</v>
      </c>
      <c r="I61" s="20">
        <f>SUM(C61:H61)</f>
        <v>362600000</v>
      </c>
    </row>
    <row r="62" spans="1:9" x14ac:dyDescent="0.25">
      <c r="A62" s="2" t="s">
        <v>518</v>
      </c>
      <c r="B62" s="3">
        <f>+B63</f>
        <v>2</v>
      </c>
      <c r="C62" s="14">
        <f>+C63</f>
        <v>0</v>
      </c>
      <c r="D62" s="14">
        <f t="shared" ref="D62:I62" si="25">+D63</f>
        <v>0</v>
      </c>
      <c r="E62" s="14">
        <f t="shared" si="25"/>
        <v>0</v>
      </c>
      <c r="F62" s="14">
        <f t="shared" si="25"/>
        <v>0</v>
      </c>
      <c r="G62" s="14">
        <f t="shared" si="25"/>
        <v>0</v>
      </c>
      <c r="H62" s="14">
        <f t="shared" si="25"/>
        <v>0</v>
      </c>
      <c r="I62" s="14">
        <f t="shared" si="25"/>
        <v>0</v>
      </c>
    </row>
    <row r="63" spans="1:9" s="21" customFormat="1" x14ac:dyDescent="0.25">
      <c r="A63" s="19" t="s">
        <v>517</v>
      </c>
      <c r="B63" s="18">
        <v>2</v>
      </c>
      <c r="C63" s="20">
        <f>+SUM('PLAN INDICATIVO PDD 2020-2023'!AT217:AT217)</f>
        <v>0</v>
      </c>
      <c r="D63" s="20">
        <f>+SUM('PLAN INDICATIVO PDD 2020-2023'!AU217:AU217)</f>
        <v>0</v>
      </c>
      <c r="E63" s="20">
        <f>+SUM('PLAN INDICATIVO PDD 2020-2023'!AV217:AV217)</f>
        <v>0</v>
      </c>
      <c r="F63" s="20">
        <f>+SUM('PLAN INDICATIVO PDD 2020-2023'!AW217:AW217)</f>
        <v>0</v>
      </c>
      <c r="G63" s="20">
        <f>+SUM('PLAN INDICATIVO PDD 2020-2023'!AX217:AX217)</f>
        <v>0</v>
      </c>
      <c r="H63" s="20">
        <f>+SUM('PLAN INDICATIVO PDD 2020-2023'!AY217:AY217)</f>
        <v>0</v>
      </c>
      <c r="I63" s="20">
        <f>SUM(C63:H63)</f>
        <v>0</v>
      </c>
    </row>
    <row r="64" spans="1:9" x14ac:dyDescent="0.25">
      <c r="A64" s="8" t="s">
        <v>521</v>
      </c>
      <c r="B64" s="10">
        <f>+B65</f>
        <v>23</v>
      </c>
      <c r="C64" s="12">
        <f>+C65</f>
        <v>0</v>
      </c>
      <c r="D64" s="12">
        <f t="shared" ref="D64:I64" si="26">+D65</f>
        <v>0</v>
      </c>
      <c r="E64" s="12">
        <f t="shared" si="26"/>
        <v>881000000</v>
      </c>
      <c r="F64" s="12">
        <f t="shared" si="26"/>
        <v>450000000</v>
      </c>
      <c r="G64" s="12">
        <f t="shared" si="26"/>
        <v>210000000</v>
      </c>
      <c r="H64" s="12">
        <f t="shared" si="26"/>
        <v>0</v>
      </c>
      <c r="I64" s="12">
        <f t="shared" si="26"/>
        <v>1541000000</v>
      </c>
    </row>
    <row r="65" spans="1:9" x14ac:dyDescent="0.25">
      <c r="A65" s="7" t="s">
        <v>522</v>
      </c>
      <c r="B65" s="11">
        <f>+B74+B78+B66+B69+B72+B76</f>
        <v>23</v>
      </c>
      <c r="C65" s="13">
        <f>+C74+C78+C66+C69+C72+C76</f>
        <v>0</v>
      </c>
      <c r="D65" s="13">
        <f t="shared" ref="D65:I65" si="27">+D74+D78+D66+D69+D72+D76</f>
        <v>0</v>
      </c>
      <c r="E65" s="13">
        <f t="shared" si="27"/>
        <v>881000000</v>
      </c>
      <c r="F65" s="13">
        <f t="shared" si="27"/>
        <v>450000000</v>
      </c>
      <c r="G65" s="13">
        <f t="shared" si="27"/>
        <v>210000000</v>
      </c>
      <c r="H65" s="13">
        <f t="shared" si="27"/>
        <v>0</v>
      </c>
      <c r="I65" s="13">
        <f t="shared" si="27"/>
        <v>1541000000</v>
      </c>
    </row>
    <row r="66" spans="1:9" x14ac:dyDescent="0.25">
      <c r="A66" s="2" t="s">
        <v>526</v>
      </c>
      <c r="B66" s="3">
        <f>SUM(B67:B68)</f>
        <v>4</v>
      </c>
      <c r="C66" s="31">
        <f>SUM(C67:C68)</f>
        <v>0</v>
      </c>
      <c r="D66" s="31">
        <f t="shared" ref="D66:I66" si="28">SUM(D67:D68)</f>
        <v>0</v>
      </c>
      <c r="E66" s="31">
        <f t="shared" si="28"/>
        <v>0</v>
      </c>
      <c r="F66" s="31">
        <f t="shared" si="28"/>
        <v>0</v>
      </c>
      <c r="G66" s="31">
        <f t="shared" si="28"/>
        <v>70000000</v>
      </c>
      <c r="H66" s="31">
        <f t="shared" si="28"/>
        <v>0</v>
      </c>
      <c r="I66" s="31">
        <f t="shared" si="28"/>
        <v>70000000</v>
      </c>
    </row>
    <row r="67" spans="1:9" s="37" customFormat="1" x14ac:dyDescent="0.25">
      <c r="A67" s="36" t="s">
        <v>848</v>
      </c>
      <c r="B67" s="34">
        <v>3</v>
      </c>
      <c r="C67" s="22">
        <f>+SUM('PLAN INDICATIVO PDD 2020-2023'!AT218:AT220)</f>
        <v>0</v>
      </c>
      <c r="D67" s="22">
        <f>+SUM('PLAN INDICATIVO PDD 2020-2023'!AU218:AU220)</f>
        <v>0</v>
      </c>
      <c r="E67" s="22">
        <f>+SUM('PLAN INDICATIVO PDD 2020-2023'!AV218:AV220)</f>
        <v>0</v>
      </c>
      <c r="F67" s="22">
        <f>+SUM('PLAN INDICATIVO PDD 2020-2023'!AW218:AW220)</f>
        <v>0</v>
      </c>
      <c r="G67" s="22">
        <f>+SUM('PLAN INDICATIVO PDD 2020-2023'!AX218:AX220)</f>
        <v>30000000</v>
      </c>
      <c r="H67" s="22">
        <f>+SUM('PLAN INDICATIVO PDD 2020-2023'!AY218:AY220)</f>
        <v>0</v>
      </c>
      <c r="I67" s="20">
        <f>SUM(C67:H67)</f>
        <v>30000000</v>
      </c>
    </row>
    <row r="68" spans="1:9" s="21" customFormat="1" x14ac:dyDescent="0.25">
      <c r="A68" s="19" t="s">
        <v>849</v>
      </c>
      <c r="B68" s="18">
        <v>1</v>
      </c>
      <c r="C68" s="20">
        <f>+SUM('PLAN INDICATIVO PDD 2020-2023'!AT221)</f>
        <v>0</v>
      </c>
      <c r="D68" s="20">
        <f>+SUM('PLAN INDICATIVO PDD 2020-2023'!AU221)</f>
        <v>0</v>
      </c>
      <c r="E68" s="20">
        <f>+SUM('PLAN INDICATIVO PDD 2020-2023'!AV221)</f>
        <v>0</v>
      </c>
      <c r="F68" s="20">
        <f>+SUM('PLAN INDICATIVO PDD 2020-2023'!AW221)</f>
        <v>0</v>
      </c>
      <c r="G68" s="20">
        <f>+SUM('PLAN INDICATIVO PDD 2020-2023'!AX221)</f>
        <v>40000000</v>
      </c>
      <c r="H68" s="20">
        <f>+SUM('PLAN INDICATIVO PDD 2020-2023'!AY221)</f>
        <v>0</v>
      </c>
      <c r="I68" s="20">
        <f>SUM(C68:H68)</f>
        <v>40000000</v>
      </c>
    </row>
    <row r="69" spans="1:9" x14ac:dyDescent="0.25">
      <c r="A69" s="2" t="s">
        <v>527</v>
      </c>
      <c r="B69" s="3">
        <f>SUM(B70:B71)</f>
        <v>9</v>
      </c>
      <c r="C69" s="31">
        <f>SUM(C70:C71)</f>
        <v>0</v>
      </c>
      <c r="D69" s="31">
        <f t="shared" ref="D69:I69" si="29">SUM(D70:D71)</f>
        <v>0</v>
      </c>
      <c r="E69" s="31">
        <f t="shared" si="29"/>
        <v>881000000</v>
      </c>
      <c r="F69" s="31">
        <f t="shared" si="29"/>
        <v>0</v>
      </c>
      <c r="G69" s="31">
        <f t="shared" si="29"/>
        <v>40000000</v>
      </c>
      <c r="H69" s="31">
        <f t="shared" si="29"/>
        <v>0</v>
      </c>
      <c r="I69" s="31">
        <f t="shared" si="29"/>
        <v>921000000</v>
      </c>
    </row>
    <row r="70" spans="1:9" s="21" customFormat="1" x14ac:dyDescent="0.25">
      <c r="A70" s="19" t="s">
        <v>850</v>
      </c>
      <c r="B70" s="18">
        <v>4</v>
      </c>
      <c r="C70" s="20">
        <f>+SUM('PLAN INDICATIVO PDD 2020-2023'!AT222:AT225)</f>
        <v>0</v>
      </c>
      <c r="D70" s="20">
        <f>+SUM('PLAN INDICATIVO PDD 2020-2023'!AU222:AU225)</f>
        <v>0</v>
      </c>
      <c r="E70" s="20">
        <f>+SUM('PLAN INDICATIVO PDD 2020-2023'!AV222:AV225)</f>
        <v>881000000</v>
      </c>
      <c r="F70" s="20">
        <f>+SUM('PLAN INDICATIVO PDD 2020-2023'!AW222:AW225)</f>
        <v>0</v>
      </c>
      <c r="G70" s="20">
        <f>+SUM('PLAN INDICATIVO PDD 2020-2023'!AX222:AX225)</f>
        <v>0</v>
      </c>
      <c r="H70" s="20">
        <f>+SUM('PLAN INDICATIVO PDD 2020-2023'!AY222:AY225)</f>
        <v>0</v>
      </c>
      <c r="I70" s="20">
        <f>SUM(C70:H70)</f>
        <v>881000000</v>
      </c>
    </row>
    <row r="71" spans="1:9" s="21" customFormat="1" x14ac:dyDescent="0.25">
      <c r="A71" s="19" t="s">
        <v>528</v>
      </c>
      <c r="B71" s="18">
        <v>5</v>
      </c>
      <c r="C71" s="20">
        <f>+SUM('PLAN INDICATIVO PDD 2020-2023'!AT226:AT230)</f>
        <v>0</v>
      </c>
      <c r="D71" s="20">
        <f>+SUM('PLAN INDICATIVO PDD 2020-2023'!AU226:AU230)</f>
        <v>0</v>
      </c>
      <c r="E71" s="20">
        <f>+SUM('PLAN INDICATIVO PDD 2020-2023'!AV226:AV230)</f>
        <v>0</v>
      </c>
      <c r="F71" s="20">
        <f>+SUM('PLAN INDICATIVO PDD 2020-2023'!AW226:AW230)</f>
        <v>0</v>
      </c>
      <c r="G71" s="20">
        <f>+SUM('PLAN INDICATIVO PDD 2020-2023'!AX226:AX230)</f>
        <v>40000000</v>
      </c>
      <c r="H71" s="20">
        <f>+SUM('PLAN INDICATIVO PDD 2020-2023'!AY226:AY230)</f>
        <v>0</v>
      </c>
      <c r="I71" s="20">
        <f>SUM(C71:H71)</f>
        <v>40000000</v>
      </c>
    </row>
    <row r="72" spans="1:9" x14ac:dyDescent="0.25">
      <c r="A72" s="2" t="s">
        <v>529</v>
      </c>
      <c r="B72" s="3">
        <f t="shared" ref="B72:I72" si="30">+B73</f>
        <v>7</v>
      </c>
      <c r="C72" s="14">
        <f>+C73</f>
        <v>0</v>
      </c>
      <c r="D72" s="14">
        <f t="shared" si="30"/>
        <v>0</v>
      </c>
      <c r="E72" s="14">
        <f t="shared" si="30"/>
        <v>0</v>
      </c>
      <c r="F72" s="14">
        <f t="shared" si="30"/>
        <v>0</v>
      </c>
      <c r="G72" s="14">
        <f t="shared" si="30"/>
        <v>40000000</v>
      </c>
      <c r="H72" s="14">
        <f t="shared" si="30"/>
        <v>0</v>
      </c>
      <c r="I72" s="14">
        <f t="shared" si="30"/>
        <v>40000000</v>
      </c>
    </row>
    <row r="73" spans="1:9" s="21" customFormat="1" x14ac:dyDescent="0.25">
      <c r="A73" s="19" t="s">
        <v>530</v>
      </c>
      <c r="B73" s="18">
        <v>7</v>
      </c>
      <c r="C73" s="20">
        <f>+SUM('PLAN INDICATIVO PDD 2020-2023'!AT231:AT237)</f>
        <v>0</v>
      </c>
      <c r="D73" s="20">
        <f>+SUM('PLAN INDICATIVO PDD 2020-2023'!AU231:AU237)</f>
        <v>0</v>
      </c>
      <c r="E73" s="20">
        <f>+SUM('PLAN INDICATIVO PDD 2020-2023'!AV231:AV237)</f>
        <v>0</v>
      </c>
      <c r="F73" s="20">
        <f>+SUM('PLAN INDICATIVO PDD 2020-2023'!AW231:AW237)</f>
        <v>0</v>
      </c>
      <c r="G73" s="20">
        <f>+SUM('PLAN INDICATIVO PDD 2020-2023'!AX231:AX237)</f>
        <v>40000000</v>
      </c>
      <c r="H73" s="20">
        <f>+SUM('PLAN INDICATIVO PDD 2020-2023'!AY231:AY237)</f>
        <v>0</v>
      </c>
      <c r="I73" s="20">
        <f>SUM(C73:H73)</f>
        <v>40000000</v>
      </c>
    </row>
    <row r="74" spans="1:9" x14ac:dyDescent="0.25">
      <c r="A74" s="2" t="s">
        <v>524</v>
      </c>
      <c r="B74" s="3">
        <f t="shared" ref="B74:I74" si="31">+B75</f>
        <v>1</v>
      </c>
      <c r="C74" s="14">
        <f>+C75</f>
        <v>0</v>
      </c>
      <c r="D74" s="14">
        <f t="shared" si="31"/>
        <v>0</v>
      </c>
      <c r="E74" s="14">
        <f t="shared" si="31"/>
        <v>0</v>
      </c>
      <c r="F74" s="14">
        <f t="shared" si="31"/>
        <v>0</v>
      </c>
      <c r="G74" s="14">
        <f t="shared" si="31"/>
        <v>0</v>
      </c>
      <c r="H74" s="14">
        <f t="shared" si="31"/>
        <v>0</v>
      </c>
      <c r="I74" s="14">
        <f t="shared" si="31"/>
        <v>0</v>
      </c>
    </row>
    <row r="75" spans="1:9" s="37" customFormat="1" x14ac:dyDescent="0.25">
      <c r="A75" s="36" t="s">
        <v>523</v>
      </c>
      <c r="B75" s="34">
        <v>1</v>
      </c>
      <c r="C75" s="22">
        <f>+SUM('PLAN INDICATIVO PDD 2020-2023'!AT238)</f>
        <v>0</v>
      </c>
      <c r="D75" s="22">
        <f>+SUM('PLAN INDICATIVO PDD 2020-2023'!AU238)</f>
        <v>0</v>
      </c>
      <c r="E75" s="22">
        <f>+SUM('PLAN INDICATIVO PDD 2020-2023'!AV238)</f>
        <v>0</v>
      </c>
      <c r="F75" s="22">
        <f>+SUM('PLAN INDICATIVO PDD 2020-2023'!AW238)</f>
        <v>0</v>
      </c>
      <c r="G75" s="22">
        <f>+SUM('PLAN INDICATIVO PDD 2020-2023'!AX238)</f>
        <v>0</v>
      </c>
      <c r="H75" s="22">
        <f>+SUM('PLAN INDICATIVO PDD 2020-2023'!AY238)</f>
        <v>0</v>
      </c>
      <c r="I75" s="20">
        <f>SUM(C75:H75)</f>
        <v>0</v>
      </c>
    </row>
    <row r="76" spans="1:9" s="39" customFormat="1" x14ac:dyDescent="0.25">
      <c r="A76" s="38" t="s">
        <v>857</v>
      </c>
      <c r="B76" s="35">
        <f t="shared" ref="B76:I76" si="32">+B77</f>
        <v>1</v>
      </c>
      <c r="C76" s="17">
        <f>+C77</f>
        <v>0</v>
      </c>
      <c r="D76" s="17">
        <f t="shared" si="32"/>
        <v>0</v>
      </c>
      <c r="E76" s="17">
        <f t="shared" si="32"/>
        <v>0</v>
      </c>
      <c r="F76" s="17">
        <f t="shared" si="32"/>
        <v>450000000</v>
      </c>
      <c r="G76" s="17">
        <f t="shared" si="32"/>
        <v>20000000</v>
      </c>
      <c r="H76" s="17">
        <f t="shared" si="32"/>
        <v>0</v>
      </c>
      <c r="I76" s="17">
        <f t="shared" si="32"/>
        <v>470000000</v>
      </c>
    </row>
    <row r="77" spans="1:9" s="37" customFormat="1" x14ac:dyDescent="0.25">
      <c r="A77" s="36" t="s">
        <v>531</v>
      </c>
      <c r="B77" s="34">
        <v>1</v>
      </c>
      <c r="C77" s="22">
        <f>+SUM('PLAN INDICATIVO PDD 2020-2023'!AT239)</f>
        <v>0</v>
      </c>
      <c r="D77" s="22">
        <f>+SUM('PLAN INDICATIVO PDD 2020-2023'!AU239)</f>
        <v>0</v>
      </c>
      <c r="E77" s="22">
        <f>+SUM('PLAN INDICATIVO PDD 2020-2023'!AV239)</f>
        <v>0</v>
      </c>
      <c r="F77" s="22">
        <f>+SUM('PLAN INDICATIVO PDD 2020-2023'!AW239)</f>
        <v>450000000</v>
      </c>
      <c r="G77" s="22">
        <f>+SUM('PLAN INDICATIVO PDD 2020-2023'!AX239)</f>
        <v>20000000</v>
      </c>
      <c r="H77" s="22">
        <f>+SUM('PLAN INDICATIVO PDD 2020-2023'!AY239)</f>
        <v>0</v>
      </c>
      <c r="I77" s="20">
        <f>SUM(C77:H77)</f>
        <v>470000000</v>
      </c>
    </row>
    <row r="78" spans="1:9" s="39" customFormat="1" x14ac:dyDescent="0.25">
      <c r="A78" s="38" t="s">
        <v>851</v>
      </c>
      <c r="B78" s="35">
        <f t="shared" ref="B78:I78" si="33">+B79</f>
        <v>1</v>
      </c>
      <c r="C78" s="17">
        <f>+C79</f>
        <v>0</v>
      </c>
      <c r="D78" s="17">
        <f t="shared" si="33"/>
        <v>0</v>
      </c>
      <c r="E78" s="17">
        <f t="shared" si="33"/>
        <v>0</v>
      </c>
      <c r="F78" s="17">
        <f t="shared" si="33"/>
        <v>0</v>
      </c>
      <c r="G78" s="17">
        <f t="shared" si="33"/>
        <v>40000000</v>
      </c>
      <c r="H78" s="17">
        <f t="shared" si="33"/>
        <v>0</v>
      </c>
      <c r="I78" s="17">
        <f t="shared" si="33"/>
        <v>40000000</v>
      </c>
    </row>
    <row r="79" spans="1:9" s="37" customFormat="1" x14ac:dyDescent="0.25">
      <c r="A79" s="36" t="s">
        <v>525</v>
      </c>
      <c r="B79" s="34">
        <v>1</v>
      </c>
      <c r="C79" s="22">
        <f>+SUM('PLAN INDICATIVO PDD 2020-2023'!AT240)</f>
        <v>0</v>
      </c>
      <c r="D79" s="22">
        <f>+SUM('PLAN INDICATIVO PDD 2020-2023'!AU240)</f>
        <v>0</v>
      </c>
      <c r="E79" s="22">
        <f>+SUM('PLAN INDICATIVO PDD 2020-2023'!AV240)</f>
        <v>0</v>
      </c>
      <c r="F79" s="22">
        <f>+SUM('PLAN INDICATIVO PDD 2020-2023'!AW240)</f>
        <v>0</v>
      </c>
      <c r="G79" s="22">
        <f>+SUM('PLAN INDICATIVO PDD 2020-2023'!AX240)</f>
        <v>40000000</v>
      </c>
      <c r="H79" s="22">
        <f>+SUM('PLAN INDICATIVO PDD 2020-2023'!AY240)</f>
        <v>0</v>
      </c>
      <c r="I79" s="20">
        <f>SUM(C79:H79)</f>
        <v>40000000</v>
      </c>
    </row>
    <row r="80" spans="1:9" x14ac:dyDescent="0.25">
      <c r="A80" s="8" t="s">
        <v>56</v>
      </c>
      <c r="B80" s="10">
        <f>+B81+B90+B105+B99+B102</f>
        <v>49</v>
      </c>
      <c r="C80" s="32">
        <f>+C81+C90+C105+C99+C102</f>
        <v>0</v>
      </c>
      <c r="D80" s="32">
        <f t="shared" ref="D80:I80" si="34">+D81+D90+D105+D99+D102</f>
        <v>43000000</v>
      </c>
      <c r="E80" s="32">
        <f t="shared" si="34"/>
        <v>79000000</v>
      </c>
      <c r="F80" s="32">
        <f t="shared" si="34"/>
        <v>1041000000</v>
      </c>
      <c r="G80" s="32">
        <f t="shared" si="34"/>
        <v>297000000</v>
      </c>
      <c r="H80" s="32">
        <f t="shared" si="34"/>
        <v>3400000000</v>
      </c>
      <c r="I80" s="32">
        <f t="shared" si="34"/>
        <v>4860000000</v>
      </c>
    </row>
    <row r="81" spans="1:9" x14ac:dyDescent="0.25">
      <c r="A81" s="7" t="s">
        <v>51</v>
      </c>
      <c r="B81" s="11">
        <f>+B82+B84+B86+B88</f>
        <v>20</v>
      </c>
      <c r="C81" s="29">
        <f>+C82+C84+C86+C88</f>
        <v>0</v>
      </c>
      <c r="D81" s="29">
        <f t="shared" ref="D81:I81" si="35">+D82+D84+D86+D88</f>
        <v>0</v>
      </c>
      <c r="E81" s="29">
        <f t="shared" si="35"/>
        <v>0</v>
      </c>
      <c r="F81" s="29">
        <f t="shared" si="35"/>
        <v>50000000</v>
      </c>
      <c r="G81" s="29">
        <f t="shared" si="35"/>
        <v>60000000</v>
      </c>
      <c r="H81" s="29">
        <f t="shared" si="35"/>
        <v>3400000000</v>
      </c>
      <c r="I81" s="29">
        <f t="shared" si="35"/>
        <v>3510000000</v>
      </c>
    </row>
    <row r="82" spans="1:9" x14ac:dyDescent="0.25">
      <c r="A82" s="2" t="s">
        <v>852</v>
      </c>
      <c r="B82" s="11">
        <f>+B83</f>
        <v>8</v>
      </c>
      <c r="C82" s="29">
        <f t="shared" ref="C82:I82" si="36">+C83</f>
        <v>0</v>
      </c>
      <c r="D82" s="29">
        <f t="shared" si="36"/>
        <v>0</v>
      </c>
      <c r="E82" s="29">
        <f t="shared" si="36"/>
        <v>0</v>
      </c>
      <c r="F82" s="29">
        <f t="shared" si="36"/>
        <v>50000000</v>
      </c>
      <c r="G82" s="29">
        <f t="shared" si="36"/>
        <v>0</v>
      </c>
      <c r="H82" s="29">
        <f t="shared" si="36"/>
        <v>0</v>
      </c>
      <c r="I82" s="29">
        <f t="shared" si="36"/>
        <v>50000000</v>
      </c>
    </row>
    <row r="83" spans="1:9" s="21" customFormat="1" x14ac:dyDescent="0.25">
      <c r="A83" s="19" t="s">
        <v>853</v>
      </c>
      <c r="B83" s="27">
        <v>8</v>
      </c>
      <c r="C83" s="28">
        <f>+SUM('PLAN INDICATIVO PDD 2020-2023'!AT241:AT248)</f>
        <v>0</v>
      </c>
      <c r="D83" s="28">
        <f>+SUM('PLAN INDICATIVO PDD 2020-2023'!AU241:AU248)</f>
        <v>0</v>
      </c>
      <c r="E83" s="28">
        <f>+SUM('PLAN INDICATIVO PDD 2020-2023'!AV241:AV248)</f>
        <v>0</v>
      </c>
      <c r="F83" s="28">
        <f>+SUM('PLAN INDICATIVO PDD 2020-2023'!AW241:AW248)</f>
        <v>50000000</v>
      </c>
      <c r="G83" s="28">
        <f>+SUM('PLAN INDICATIVO PDD 2020-2023'!AX241:AX248)</f>
        <v>0</v>
      </c>
      <c r="H83" s="28">
        <f>+SUM('PLAN INDICATIVO PDD 2020-2023'!AY241:AY248)</f>
        <v>0</v>
      </c>
      <c r="I83" s="20">
        <f>SUM(C83:H83)</f>
        <v>50000000</v>
      </c>
    </row>
    <row r="84" spans="1:9" x14ac:dyDescent="0.25">
      <c r="A84" s="2" t="s">
        <v>532</v>
      </c>
      <c r="B84" s="3">
        <f t="shared" ref="B84:I84" si="37">+B85</f>
        <v>3</v>
      </c>
      <c r="C84" s="14">
        <f t="shared" si="37"/>
        <v>0</v>
      </c>
      <c r="D84" s="14">
        <f t="shared" si="37"/>
        <v>0</v>
      </c>
      <c r="E84" s="14">
        <f t="shared" si="37"/>
        <v>0</v>
      </c>
      <c r="F84" s="14">
        <f t="shared" si="37"/>
        <v>0</v>
      </c>
      <c r="G84" s="14">
        <f t="shared" si="37"/>
        <v>40000000</v>
      </c>
      <c r="H84" s="14">
        <f t="shared" si="37"/>
        <v>0</v>
      </c>
      <c r="I84" s="14">
        <f t="shared" si="37"/>
        <v>40000000</v>
      </c>
    </row>
    <row r="85" spans="1:9" s="21" customFormat="1" x14ac:dyDescent="0.25">
      <c r="A85" s="19" t="s">
        <v>858</v>
      </c>
      <c r="B85" s="34">
        <v>3</v>
      </c>
      <c r="C85" s="20">
        <f>+SUM('PLAN INDICATIVO PDD 2020-2023'!AT249:AT251)</f>
        <v>0</v>
      </c>
      <c r="D85" s="20">
        <f>+SUM('PLAN INDICATIVO PDD 2020-2023'!AU249:AU251)</f>
        <v>0</v>
      </c>
      <c r="E85" s="20">
        <f>+SUM('PLAN INDICATIVO PDD 2020-2023'!AV249:AV251)</f>
        <v>0</v>
      </c>
      <c r="F85" s="20">
        <f>+SUM('PLAN INDICATIVO PDD 2020-2023'!AW249:AW251)</f>
        <v>0</v>
      </c>
      <c r="G85" s="20">
        <f>+SUM('PLAN INDICATIVO PDD 2020-2023'!AX249:AX251)</f>
        <v>40000000</v>
      </c>
      <c r="H85" s="20">
        <f>+SUM('PLAN INDICATIVO PDD 2020-2023'!AY249:AY251)</f>
        <v>0</v>
      </c>
      <c r="I85" s="20">
        <f>SUM(C85:H85)</f>
        <v>40000000</v>
      </c>
    </row>
    <row r="86" spans="1:9" x14ac:dyDescent="0.25">
      <c r="A86" s="2" t="s">
        <v>535</v>
      </c>
      <c r="B86" s="3">
        <f t="shared" ref="B86:I86" si="38">+B87</f>
        <v>3</v>
      </c>
      <c r="C86" s="14">
        <f t="shared" si="38"/>
        <v>0</v>
      </c>
      <c r="D86" s="14">
        <f t="shared" si="38"/>
        <v>0</v>
      </c>
      <c r="E86" s="14">
        <f t="shared" si="38"/>
        <v>0</v>
      </c>
      <c r="F86" s="14">
        <f t="shared" si="38"/>
        <v>0</v>
      </c>
      <c r="G86" s="14">
        <f t="shared" si="38"/>
        <v>0</v>
      </c>
      <c r="H86" s="14">
        <f t="shared" si="38"/>
        <v>3000000000</v>
      </c>
      <c r="I86" s="14">
        <f t="shared" si="38"/>
        <v>3000000000</v>
      </c>
    </row>
    <row r="87" spans="1:9" s="21" customFormat="1" x14ac:dyDescent="0.25">
      <c r="A87" s="19" t="s">
        <v>536</v>
      </c>
      <c r="B87" s="18">
        <v>3</v>
      </c>
      <c r="C87" s="20">
        <f>+SUM('PLAN INDICATIVO PDD 2020-2023'!AT252:AT254)</f>
        <v>0</v>
      </c>
      <c r="D87" s="20">
        <f>+SUM('PLAN INDICATIVO PDD 2020-2023'!AU252:AU254)</f>
        <v>0</v>
      </c>
      <c r="E87" s="20">
        <f>+SUM('PLAN INDICATIVO PDD 2020-2023'!AV252:AV254)</f>
        <v>0</v>
      </c>
      <c r="F87" s="20">
        <f>+SUM('PLAN INDICATIVO PDD 2020-2023'!AW252:AW254)</f>
        <v>0</v>
      </c>
      <c r="G87" s="20">
        <f>+SUM('PLAN INDICATIVO PDD 2020-2023'!AX252:AX254)</f>
        <v>0</v>
      </c>
      <c r="H87" s="20">
        <f>+SUM('PLAN INDICATIVO PDD 2020-2023'!AY252:AY254)</f>
        <v>3000000000</v>
      </c>
      <c r="I87" s="20">
        <f>SUM(C87:H87)</f>
        <v>3000000000</v>
      </c>
    </row>
    <row r="88" spans="1:9" x14ac:dyDescent="0.25">
      <c r="A88" s="2" t="s">
        <v>533</v>
      </c>
      <c r="B88" s="3">
        <f t="shared" ref="B88:I88" si="39">+B89</f>
        <v>6</v>
      </c>
      <c r="C88" s="14">
        <f t="shared" si="39"/>
        <v>0</v>
      </c>
      <c r="D88" s="14">
        <f t="shared" si="39"/>
        <v>0</v>
      </c>
      <c r="E88" s="14">
        <f t="shared" si="39"/>
        <v>0</v>
      </c>
      <c r="F88" s="14">
        <f t="shared" si="39"/>
        <v>0</v>
      </c>
      <c r="G88" s="14">
        <f t="shared" si="39"/>
        <v>20000000</v>
      </c>
      <c r="H88" s="14">
        <f t="shared" si="39"/>
        <v>400000000</v>
      </c>
      <c r="I88" s="14">
        <f t="shared" si="39"/>
        <v>420000000</v>
      </c>
    </row>
    <row r="89" spans="1:9" s="21" customFormat="1" x14ac:dyDescent="0.25">
      <c r="A89" s="19" t="s">
        <v>534</v>
      </c>
      <c r="B89" s="18">
        <v>6</v>
      </c>
      <c r="C89" s="20">
        <f>+SUM('PLAN INDICATIVO PDD 2020-2023'!AT255:AT260)</f>
        <v>0</v>
      </c>
      <c r="D89" s="20">
        <f>+SUM('PLAN INDICATIVO PDD 2020-2023'!AU255:AU260)</f>
        <v>0</v>
      </c>
      <c r="E89" s="20">
        <f>+SUM('PLAN INDICATIVO PDD 2020-2023'!AV255:AV260)</f>
        <v>0</v>
      </c>
      <c r="F89" s="20">
        <f>+SUM('PLAN INDICATIVO PDD 2020-2023'!AW255:AW260)</f>
        <v>0</v>
      </c>
      <c r="G89" s="20">
        <f>+SUM('PLAN INDICATIVO PDD 2020-2023'!AX255:AX260)</f>
        <v>20000000</v>
      </c>
      <c r="H89" s="20">
        <f>+SUM('PLAN INDICATIVO PDD 2020-2023'!AY255:AY260)</f>
        <v>400000000</v>
      </c>
      <c r="I89" s="20">
        <f>SUM(C89:H89)</f>
        <v>420000000</v>
      </c>
    </row>
    <row r="90" spans="1:9" x14ac:dyDescent="0.25">
      <c r="A90" s="7" t="s">
        <v>420</v>
      </c>
      <c r="B90" s="11">
        <f>+B91+B93+B95+B97</f>
        <v>5</v>
      </c>
      <c r="C90" s="29">
        <f>+C91+C93+C95+C97</f>
        <v>0</v>
      </c>
      <c r="D90" s="29">
        <f t="shared" ref="D90:I90" si="40">+D91+D93+D95+D97</f>
        <v>0</v>
      </c>
      <c r="E90" s="29">
        <f t="shared" si="40"/>
        <v>0</v>
      </c>
      <c r="F90" s="29">
        <f t="shared" si="40"/>
        <v>0</v>
      </c>
      <c r="G90" s="29">
        <f t="shared" si="40"/>
        <v>37000000</v>
      </c>
      <c r="H90" s="29">
        <f t="shared" si="40"/>
        <v>0</v>
      </c>
      <c r="I90" s="29">
        <f t="shared" si="40"/>
        <v>37000000</v>
      </c>
    </row>
    <row r="91" spans="1:9" x14ac:dyDescent="0.25">
      <c r="A91" s="2" t="s">
        <v>537</v>
      </c>
      <c r="B91" s="3">
        <f t="shared" ref="B91:I91" si="41">+B92</f>
        <v>2</v>
      </c>
      <c r="C91" s="14">
        <f t="shared" si="41"/>
        <v>0</v>
      </c>
      <c r="D91" s="14">
        <f t="shared" si="41"/>
        <v>0</v>
      </c>
      <c r="E91" s="14">
        <f t="shared" si="41"/>
        <v>0</v>
      </c>
      <c r="F91" s="14">
        <f t="shared" si="41"/>
        <v>0</v>
      </c>
      <c r="G91" s="14">
        <f t="shared" si="41"/>
        <v>0</v>
      </c>
      <c r="H91" s="14">
        <f t="shared" si="41"/>
        <v>0</v>
      </c>
      <c r="I91" s="14">
        <f t="shared" si="41"/>
        <v>0</v>
      </c>
    </row>
    <row r="92" spans="1:9" s="21" customFormat="1" x14ac:dyDescent="0.25">
      <c r="A92" s="19" t="s">
        <v>538</v>
      </c>
      <c r="B92" s="18">
        <v>2</v>
      </c>
      <c r="C92" s="20">
        <f>+SUM('PLAN INDICATIVO PDD 2020-2023'!AT261:AT262)</f>
        <v>0</v>
      </c>
      <c r="D92" s="20">
        <f>+SUM('PLAN INDICATIVO PDD 2020-2023'!AU261:AU262)</f>
        <v>0</v>
      </c>
      <c r="E92" s="20">
        <f>+SUM('PLAN INDICATIVO PDD 2020-2023'!AV261:AV262)</f>
        <v>0</v>
      </c>
      <c r="F92" s="20">
        <f>+SUM('PLAN INDICATIVO PDD 2020-2023'!AW261:AW262)</f>
        <v>0</v>
      </c>
      <c r="G92" s="20">
        <f>+SUM('PLAN INDICATIVO PDD 2020-2023'!AX261:AX262)</f>
        <v>0</v>
      </c>
      <c r="H92" s="20">
        <f>+SUM('PLAN INDICATIVO PDD 2020-2023'!AY261:AY262)</f>
        <v>0</v>
      </c>
      <c r="I92" s="20">
        <f>SUM(C92:H92)</f>
        <v>0</v>
      </c>
    </row>
    <row r="93" spans="1:9" x14ac:dyDescent="0.25">
      <c r="A93" s="2" t="s">
        <v>543</v>
      </c>
      <c r="B93" s="3">
        <f t="shared" ref="B93:I93" si="42">+B94</f>
        <v>1</v>
      </c>
      <c r="C93" s="14">
        <f t="shared" si="42"/>
        <v>0</v>
      </c>
      <c r="D93" s="14">
        <f t="shared" si="42"/>
        <v>0</v>
      </c>
      <c r="E93" s="14">
        <f t="shared" si="42"/>
        <v>0</v>
      </c>
      <c r="F93" s="14">
        <f t="shared" si="42"/>
        <v>0</v>
      </c>
      <c r="G93" s="14">
        <f t="shared" si="42"/>
        <v>37000000</v>
      </c>
      <c r="H93" s="14">
        <f t="shared" si="42"/>
        <v>0</v>
      </c>
      <c r="I93" s="14">
        <f t="shared" si="42"/>
        <v>37000000</v>
      </c>
    </row>
    <row r="94" spans="1:9" s="37" customFormat="1" x14ac:dyDescent="0.25">
      <c r="A94" s="36" t="s">
        <v>854</v>
      </c>
      <c r="B94" s="34">
        <v>1</v>
      </c>
      <c r="C94" s="22">
        <f>+SUM('PLAN INDICATIVO PDD 2020-2023'!AT263)</f>
        <v>0</v>
      </c>
      <c r="D94" s="22">
        <f>+SUM('PLAN INDICATIVO PDD 2020-2023'!AU263)</f>
        <v>0</v>
      </c>
      <c r="E94" s="22">
        <f>+SUM('PLAN INDICATIVO PDD 2020-2023'!AV263)</f>
        <v>0</v>
      </c>
      <c r="F94" s="22">
        <f>+SUM('PLAN INDICATIVO PDD 2020-2023'!AW263)</f>
        <v>0</v>
      </c>
      <c r="G94" s="22">
        <f>+SUM('PLAN INDICATIVO PDD 2020-2023'!AX263)</f>
        <v>37000000</v>
      </c>
      <c r="H94" s="22">
        <f>+SUM('PLAN INDICATIVO PDD 2020-2023'!AY263)</f>
        <v>0</v>
      </c>
      <c r="I94" s="20">
        <f>SUM(C94:H94)</f>
        <v>37000000</v>
      </c>
    </row>
    <row r="95" spans="1:9" s="39" customFormat="1" x14ac:dyDescent="0.25">
      <c r="A95" s="38" t="s">
        <v>539</v>
      </c>
      <c r="B95" s="35">
        <f>+B96</f>
        <v>1</v>
      </c>
      <c r="C95" s="17">
        <f>+C96</f>
        <v>0</v>
      </c>
      <c r="D95" s="17">
        <f t="shared" ref="D95:I95" si="43">+D96</f>
        <v>0</v>
      </c>
      <c r="E95" s="17">
        <f t="shared" si="43"/>
        <v>0</v>
      </c>
      <c r="F95" s="17">
        <f t="shared" si="43"/>
        <v>0</v>
      </c>
      <c r="G95" s="17">
        <f t="shared" si="43"/>
        <v>0</v>
      </c>
      <c r="H95" s="17">
        <f t="shared" si="43"/>
        <v>0</v>
      </c>
      <c r="I95" s="17">
        <f t="shared" si="43"/>
        <v>0</v>
      </c>
    </row>
    <row r="96" spans="1:9" s="37" customFormat="1" x14ac:dyDescent="0.25">
      <c r="A96" s="36" t="s">
        <v>540</v>
      </c>
      <c r="B96" s="34">
        <v>1</v>
      </c>
      <c r="C96" s="22">
        <f>+SUM('PLAN INDICATIVO PDD 2020-2023'!AT264)</f>
        <v>0</v>
      </c>
      <c r="D96" s="22">
        <f>+SUM('PLAN INDICATIVO PDD 2020-2023'!AU264)</f>
        <v>0</v>
      </c>
      <c r="E96" s="22">
        <f>+SUM('PLAN INDICATIVO PDD 2020-2023'!AV264)</f>
        <v>0</v>
      </c>
      <c r="F96" s="22">
        <f>+SUM('PLAN INDICATIVO PDD 2020-2023'!AW264)</f>
        <v>0</v>
      </c>
      <c r="G96" s="22">
        <f>+SUM('PLAN INDICATIVO PDD 2020-2023'!AX264)</f>
        <v>0</v>
      </c>
      <c r="H96" s="22">
        <f>+SUM('PLAN INDICATIVO PDD 2020-2023'!AY264)</f>
        <v>0</v>
      </c>
      <c r="I96" s="20">
        <f>SUM(C96:H96)</f>
        <v>0</v>
      </c>
    </row>
    <row r="97" spans="1:10" s="39" customFormat="1" x14ac:dyDescent="0.25">
      <c r="A97" s="38" t="s">
        <v>541</v>
      </c>
      <c r="B97" s="35">
        <f t="shared" ref="B97:I97" si="44">+B98</f>
        <v>1</v>
      </c>
      <c r="C97" s="17">
        <f t="shared" si="44"/>
        <v>0</v>
      </c>
      <c r="D97" s="17">
        <f t="shared" si="44"/>
        <v>0</v>
      </c>
      <c r="E97" s="17">
        <f t="shared" si="44"/>
        <v>0</v>
      </c>
      <c r="F97" s="17">
        <f t="shared" si="44"/>
        <v>0</v>
      </c>
      <c r="G97" s="17">
        <f t="shared" si="44"/>
        <v>0</v>
      </c>
      <c r="H97" s="17">
        <f t="shared" si="44"/>
        <v>0</v>
      </c>
      <c r="I97" s="17">
        <f t="shared" si="44"/>
        <v>0</v>
      </c>
    </row>
    <row r="98" spans="1:10" s="37" customFormat="1" x14ac:dyDescent="0.25">
      <c r="A98" s="36" t="s">
        <v>542</v>
      </c>
      <c r="B98" s="34">
        <v>1</v>
      </c>
      <c r="C98" s="22">
        <f>+SUM('PLAN INDICATIVO PDD 2020-2023'!AT265)</f>
        <v>0</v>
      </c>
      <c r="D98" s="22">
        <f>+SUM('PLAN INDICATIVO PDD 2020-2023'!AU265)</f>
        <v>0</v>
      </c>
      <c r="E98" s="22">
        <f>+SUM('PLAN INDICATIVO PDD 2020-2023'!AV265)</f>
        <v>0</v>
      </c>
      <c r="F98" s="22">
        <f>+SUM('PLAN INDICATIVO PDD 2020-2023'!AW265)</f>
        <v>0</v>
      </c>
      <c r="G98" s="22">
        <f>+SUM('PLAN INDICATIVO PDD 2020-2023'!AX265)</f>
        <v>0</v>
      </c>
      <c r="H98" s="22">
        <f>+SUM('PLAN INDICATIVO PDD 2020-2023'!AY265)</f>
        <v>0</v>
      </c>
      <c r="I98" s="20">
        <f>SUM(C98:H98)</f>
        <v>0</v>
      </c>
    </row>
    <row r="99" spans="1:10" x14ac:dyDescent="0.25">
      <c r="A99" s="7" t="s">
        <v>548</v>
      </c>
      <c r="B99" s="11">
        <f t="shared" ref="B99:I100" si="45">+B100</f>
        <v>8</v>
      </c>
      <c r="C99" s="13">
        <f>+C100</f>
        <v>0</v>
      </c>
      <c r="D99" s="13">
        <f t="shared" ref="D99:I99" si="46">+D100</f>
        <v>0</v>
      </c>
      <c r="E99" s="13">
        <f t="shared" si="46"/>
        <v>79000000</v>
      </c>
      <c r="F99" s="13">
        <f t="shared" si="46"/>
        <v>0</v>
      </c>
      <c r="G99" s="13">
        <f t="shared" si="46"/>
        <v>0</v>
      </c>
      <c r="H99" s="13">
        <f t="shared" si="46"/>
        <v>0</v>
      </c>
      <c r="I99" s="13">
        <f t="shared" si="46"/>
        <v>79000000</v>
      </c>
    </row>
    <row r="100" spans="1:10" x14ac:dyDescent="0.25">
      <c r="A100" s="2" t="s">
        <v>549</v>
      </c>
      <c r="B100" s="3">
        <f t="shared" si="45"/>
        <v>8</v>
      </c>
      <c r="C100" s="14">
        <f t="shared" si="45"/>
        <v>0</v>
      </c>
      <c r="D100" s="14">
        <f t="shared" si="45"/>
        <v>0</v>
      </c>
      <c r="E100" s="14">
        <f t="shared" si="45"/>
        <v>79000000</v>
      </c>
      <c r="F100" s="14">
        <f t="shared" si="45"/>
        <v>0</v>
      </c>
      <c r="G100" s="14">
        <f t="shared" si="45"/>
        <v>0</v>
      </c>
      <c r="H100" s="14">
        <f t="shared" si="45"/>
        <v>0</v>
      </c>
      <c r="I100" s="14">
        <f t="shared" si="45"/>
        <v>79000000</v>
      </c>
    </row>
    <row r="101" spans="1:10" s="37" customFormat="1" x14ac:dyDescent="0.25">
      <c r="A101" s="36" t="s">
        <v>855</v>
      </c>
      <c r="B101" s="34">
        <v>8</v>
      </c>
      <c r="C101" s="22">
        <f>+SUM('PLAN INDICATIVO PDD 2020-2023'!AT266:AT273)</f>
        <v>0</v>
      </c>
      <c r="D101" s="22">
        <f>+SUM('PLAN INDICATIVO PDD 2020-2023'!AU266:AU273)</f>
        <v>0</v>
      </c>
      <c r="E101" s="22">
        <f>+SUM('PLAN INDICATIVO PDD 2020-2023'!AV266:AV273)</f>
        <v>79000000</v>
      </c>
      <c r="F101" s="22">
        <f>+SUM('PLAN INDICATIVO PDD 2020-2023'!AW266:AW273)</f>
        <v>0</v>
      </c>
      <c r="G101" s="22">
        <f>+SUM('PLAN INDICATIVO PDD 2020-2023'!AX266:AX273)</f>
        <v>0</v>
      </c>
      <c r="H101" s="22">
        <f>+SUM('PLAN INDICATIVO PDD 2020-2023'!AY266:AY273)</f>
        <v>0</v>
      </c>
      <c r="I101" s="20">
        <f>SUM(C101:H101)</f>
        <v>79000000</v>
      </c>
    </row>
    <row r="102" spans="1:10" x14ac:dyDescent="0.25">
      <c r="A102" s="7" t="s">
        <v>37</v>
      </c>
      <c r="B102" s="11">
        <f t="shared" ref="B102:I103" si="47">+B103</f>
        <v>14</v>
      </c>
      <c r="C102" s="13">
        <f t="shared" si="47"/>
        <v>0</v>
      </c>
      <c r="D102" s="13">
        <f t="shared" si="47"/>
        <v>43000000</v>
      </c>
      <c r="E102" s="13">
        <f t="shared" si="47"/>
        <v>0</v>
      </c>
      <c r="F102" s="13">
        <f t="shared" si="47"/>
        <v>700000000</v>
      </c>
      <c r="G102" s="13">
        <f t="shared" si="47"/>
        <v>200000000</v>
      </c>
      <c r="H102" s="13">
        <f t="shared" si="47"/>
        <v>0</v>
      </c>
      <c r="I102" s="13">
        <f t="shared" si="47"/>
        <v>943000000</v>
      </c>
    </row>
    <row r="103" spans="1:10" x14ac:dyDescent="0.25">
      <c r="A103" s="2" t="s">
        <v>856</v>
      </c>
      <c r="B103" s="3">
        <f t="shared" si="47"/>
        <v>14</v>
      </c>
      <c r="C103" s="14">
        <f t="shared" si="47"/>
        <v>0</v>
      </c>
      <c r="D103" s="14">
        <f t="shared" si="47"/>
        <v>43000000</v>
      </c>
      <c r="E103" s="14">
        <f t="shared" si="47"/>
        <v>0</v>
      </c>
      <c r="F103" s="14">
        <f t="shared" si="47"/>
        <v>700000000</v>
      </c>
      <c r="G103" s="14">
        <f t="shared" si="47"/>
        <v>200000000</v>
      </c>
      <c r="H103" s="14">
        <f t="shared" si="47"/>
        <v>0</v>
      </c>
      <c r="I103" s="14">
        <f t="shared" si="47"/>
        <v>943000000</v>
      </c>
      <c r="J103" s="16"/>
    </row>
    <row r="104" spans="1:10" s="21" customFormat="1" x14ac:dyDescent="0.25">
      <c r="A104" s="19" t="s">
        <v>550</v>
      </c>
      <c r="B104" s="18">
        <v>14</v>
      </c>
      <c r="C104" s="20">
        <f>+SUM('PLAN INDICATIVO PDD 2020-2023'!AT274:AT287)</f>
        <v>0</v>
      </c>
      <c r="D104" s="20">
        <f>+SUM('PLAN INDICATIVO PDD 2020-2023'!AU274:AU287)</f>
        <v>43000000</v>
      </c>
      <c r="E104" s="20">
        <f>+SUM('PLAN INDICATIVO PDD 2020-2023'!AV274:AV287)</f>
        <v>0</v>
      </c>
      <c r="F104" s="20">
        <f>+SUM('PLAN INDICATIVO PDD 2020-2023'!AW274:AW287)</f>
        <v>700000000</v>
      </c>
      <c r="G104" s="20">
        <f>+SUM('PLAN INDICATIVO PDD 2020-2023'!AX274:AX287)</f>
        <v>200000000</v>
      </c>
      <c r="H104" s="20">
        <f>+SUM('PLAN INDICATIVO PDD 2020-2023'!AY274:AY287)</f>
        <v>0</v>
      </c>
      <c r="I104" s="20">
        <f>SUM(C104:H104)</f>
        <v>943000000</v>
      </c>
    </row>
    <row r="105" spans="1:10" x14ac:dyDescent="0.25">
      <c r="A105" s="7" t="s">
        <v>544</v>
      </c>
      <c r="B105" s="11">
        <f>+B106</f>
        <v>2</v>
      </c>
      <c r="C105" s="13">
        <f t="shared" ref="C105:I105" si="48">+C106</f>
        <v>0</v>
      </c>
      <c r="D105" s="13">
        <f t="shared" si="48"/>
        <v>0</v>
      </c>
      <c r="E105" s="13">
        <f t="shared" si="48"/>
        <v>0</v>
      </c>
      <c r="F105" s="13">
        <f t="shared" si="48"/>
        <v>291000000</v>
      </c>
      <c r="G105" s="13">
        <f t="shared" si="48"/>
        <v>0</v>
      </c>
      <c r="H105" s="13">
        <f t="shared" si="48"/>
        <v>0</v>
      </c>
      <c r="I105" s="13">
        <f t="shared" si="48"/>
        <v>291000000</v>
      </c>
    </row>
    <row r="106" spans="1:10" x14ac:dyDescent="0.25">
      <c r="A106" s="2" t="s">
        <v>545</v>
      </c>
      <c r="B106" s="3">
        <f>SUM(B107:B108)</f>
        <v>2</v>
      </c>
      <c r="C106" s="31">
        <f>SUM(C107:C108)</f>
        <v>0</v>
      </c>
      <c r="D106" s="31">
        <f t="shared" ref="D106:I106" si="49">SUM(D107:D108)</f>
        <v>0</v>
      </c>
      <c r="E106" s="31">
        <f t="shared" si="49"/>
        <v>0</v>
      </c>
      <c r="F106" s="31">
        <f t="shared" si="49"/>
        <v>291000000</v>
      </c>
      <c r="G106" s="31">
        <f t="shared" si="49"/>
        <v>0</v>
      </c>
      <c r="H106" s="31">
        <f t="shared" si="49"/>
        <v>0</v>
      </c>
      <c r="I106" s="31">
        <f t="shared" si="49"/>
        <v>291000000</v>
      </c>
    </row>
    <row r="107" spans="1:10" s="21" customFormat="1" x14ac:dyDescent="0.25">
      <c r="A107" s="19" t="s">
        <v>547</v>
      </c>
      <c r="B107" s="18">
        <v>1</v>
      </c>
      <c r="C107" s="20">
        <f>+SUM('PLAN INDICATIVO PDD 2020-2023'!AT288)</f>
        <v>0</v>
      </c>
      <c r="D107" s="20">
        <f>+SUM('PLAN INDICATIVO PDD 2020-2023'!AU288)</f>
        <v>0</v>
      </c>
      <c r="E107" s="20">
        <f>+SUM('PLAN INDICATIVO PDD 2020-2023'!AV288)</f>
        <v>0</v>
      </c>
      <c r="F107" s="20">
        <f>+SUM('PLAN INDICATIVO PDD 2020-2023'!AW288)</f>
        <v>0</v>
      </c>
      <c r="G107" s="20">
        <f>+SUM('PLAN INDICATIVO PDD 2020-2023'!AX288)</f>
        <v>0</v>
      </c>
      <c r="H107" s="20">
        <f>+SUM('PLAN INDICATIVO PDD 2020-2023'!AY288)</f>
        <v>0</v>
      </c>
      <c r="I107" s="20">
        <f>SUM(C107:H107)</f>
        <v>0</v>
      </c>
    </row>
    <row r="108" spans="1:10" s="21" customFormat="1" x14ac:dyDescent="0.25">
      <c r="A108" s="19" t="s">
        <v>546</v>
      </c>
      <c r="B108" s="18">
        <v>1</v>
      </c>
      <c r="C108" s="20">
        <f>+SUM('PLAN INDICATIVO PDD 2020-2023'!AT289)</f>
        <v>0</v>
      </c>
      <c r="D108" s="20">
        <f>+SUM('PLAN INDICATIVO PDD 2020-2023'!AU289)</f>
        <v>0</v>
      </c>
      <c r="E108" s="20">
        <f>+SUM('PLAN INDICATIVO PDD 2020-2023'!AV289)</f>
        <v>0</v>
      </c>
      <c r="F108" s="20">
        <f>+SUM('PLAN INDICATIVO PDD 2020-2023'!AW289)</f>
        <v>291000000</v>
      </c>
      <c r="G108" s="20">
        <f>+SUM('PLAN INDICATIVO PDD 2020-2023'!AX289)</f>
        <v>0</v>
      </c>
      <c r="H108" s="20">
        <f>+SUM('PLAN INDICATIVO PDD 2020-2023'!AY289)</f>
        <v>0</v>
      </c>
      <c r="I108" s="20">
        <f>SUM(C108:H108)</f>
        <v>291000000</v>
      </c>
    </row>
    <row r="109" spans="1:10" x14ac:dyDescent="0.25">
      <c r="A109" s="1" t="s">
        <v>30</v>
      </c>
      <c r="B109" s="3">
        <f>+B2+B32+B64+B80</f>
        <v>288</v>
      </c>
      <c r="C109" s="31">
        <f>+C2+C32+C64+C80</f>
        <v>15345000000</v>
      </c>
      <c r="D109" s="31">
        <f t="shared" ref="D109:I109" si="50">+D2+D32+D64+D80</f>
        <v>123000000</v>
      </c>
      <c r="E109" s="31">
        <f t="shared" si="50"/>
        <v>4629000000</v>
      </c>
      <c r="F109" s="31">
        <f t="shared" si="50"/>
        <v>2011000000</v>
      </c>
      <c r="G109" s="31">
        <f t="shared" si="50"/>
        <v>16217000000</v>
      </c>
      <c r="H109" s="31">
        <f t="shared" si="50"/>
        <v>3680000000</v>
      </c>
      <c r="I109" s="31">
        <f t="shared" si="50"/>
        <v>42005000000</v>
      </c>
      <c r="J109" s="14"/>
    </row>
    <row r="111" spans="1:10" x14ac:dyDescent="0.25">
      <c r="J111" s="33"/>
    </row>
  </sheetData>
  <autoFilter ref="A1:J115"/>
  <pageMargins left="0.7" right="0.7" top="0.75" bottom="0.75" header="0.3" footer="0.3"/>
  <pageSetup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4"/>
  <sheetViews>
    <sheetView topLeftCell="D1" zoomScaleNormal="100" workbookViewId="0">
      <selection activeCell="H1" sqref="H1:I1048576"/>
    </sheetView>
  </sheetViews>
  <sheetFormatPr baseColWidth="10" defaultRowHeight="15" x14ac:dyDescent="0.25"/>
  <cols>
    <col min="1" max="1" width="63.42578125" customWidth="1"/>
    <col min="2" max="2" width="21.7109375" style="3" hidden="1" customWidth="1"/>
    <col min="3" max="6" width="26.140625" style="14" bestFit="1" customWidth="1"/>
    <col min="7" max="7" width="30.42578125" style="14" customWidth="1"/>
    <col min="8" max="8" width="20.5703125" bestFit="1" customWidth="1"/>
    <col min="9" max="9" width="18.5703125" bestFit="1" customWidth="1"/>
    <col min="10" max="11" width="17" bestFit="1" customWidth="1"/>
  </cols>
  <sheetData>
    <row r="1" spans="1:11" x14ac:dyDescent="0.25">
      <c r="A1" s="125" t="s">
        <v>29</v>
      </c>
      <c r="B1" s="4" t="s">
        <v>52</v>
      </c>
      <c r="C1" s="15" t="s">
        <v>31</v>
      </c>
      <c r="D1" s="15" t="s">
        <v>32</v>
      </c>
      <c r="E1" s="15" t="s">
        <v>33</v>
      </c>
      <c r="F1" s="15" t="s">
        <v>1129</v>
      </c>
      <c r="G1" s="5" t="s">
        <v>34</v>
      </c>
    </row>
    <row r="2" spans="1:11" s="9" customFormat="1" x14ac:dyDescent="0.25">
      <c r="A2" s="8" t="s">
        <v>54</v>
      </c>
      <c r="B2" s="10">
        <f t="shared" ref="B2:G2" si="0">+B3+B14+B23</f>
        <v>62</v>
      </c>
      <c r="C2" s="12">
        <f t="shared" si="0"/>
        <v>858491663.29999995</v>
      </c>
      <c r="D2" s="12">
        <f t="shared" si="0"/>
        <v>7503000000</v>
      </c>
      <c r="E2" s="12">
        <f t="shared" si="0"/>
        <v>11053000000</v>
      </c>
      <c r="F2" s="12">
        <f t="shared" si="0"/>
        <v>1081000000</v>
      </c>
      <c r="G2" s="12">
        <f t="shared" si="0"/>
        <v>20495491663.299999</v>
      </c>
      <c r="H2" s="40"/>
      <c r="I2" s="40"/>
      <c r="J2" s="40"/>
      <c r="K2" s="40"/>
    </row>
    <row r="3" spans="1:11" x14ac:dyDescent="0.25">
      <c r="A3" s="7" t="s">
        <v>50</v>
      </c>
      <c r="B3" s="11">
        <f t="shared" ref="B3:G3" si="1">+B4+B6+B8+B10+B12</f>
        <v>19</v>
      </c>
      <c r="C3" s="13">
        <f t="shared" si="1"/>
        <v>158765087</v>
      </c>
      <c r="D3" s="13">
        <f t="shared" si="1"/>
        <v>947000000</v>
      </c>
      <c r="E3" s="13">
        <f t="shared" si="1"/>
        <v>10466000000</v>
      </c>
      <c r="F3" s="13">
        <f t="shared" si="1"/>
        <v>474000000</v>
      </c>
      <c r="G3" s="13">
        <f t="shared" si="1"/>
        <v>12045765087</v>
      </c>
      <c r="H3" s="40"/>
      <c r="I3" s="40"/>
      <c r="J3" s="40"/>
      <c r="K3" s="40"/>
    </row>
    <row r="4" spans="1:11" s="26" customFormat="1" x14ac:dyDescent="0.25">
      <c r="A4" s="23" t="s">
        <v>58</v>
      </c>
      <c r="B4" s="24">
        <f t="shared" ref="B4:G4" si="2">+B5</f>
        <v>12</v>
      </c>
      <c r="C4" s="25">
        <f t="shared" si="2"/>
        <v>110000000</v>
      </c>
      <c r="D4" s="25">
        <f t="shared" si="2"/>
        <v>582000000</v>
      </c>
      <c r="E4" s="25">
        <f t="shared" si="2"/>
        <v>300000000</v>
      </c>
      <c r="F4" s="25">
        <f t="shared" si="2"/>
        <v>300000000</v>
      </c>
      <c r="G4" s="25">
        <f t="shared" si="2"/>
        <v>1292000000</v>
      </c>
      <c r="H4" s="40"/>
      <c r="I4" s="40"/>
      <c r="J4" s="40"/>
      <c r="K4" s="40"/>
    </row>
    <row r="5" spans="1:11" s="21" customFormat="1" x14ac:dyDescent="0.25">
      <c r="A5" s="19" t="s">
        <v>828</v>
      </c>
      <c r="B5" s="18">
        <v>12</v>
      </c>
      <c r="C5" s="20">
        <f>+'2020'!I5</f>
        <v>110000000</v>
      </c>
      <c r="D5" s="20">
        <f>+'2021'!I5</f>
        <v>582000000</v>
      </c>
      <c r="E5" s="20">
        <f>+'2022'!I5</f>
        <v>300000000</v>
      </c>
      <c r="F5" s="20">
        <f>+'2023'!I5</f>
        <v>300000000</v>
      </c>
      <c r="G5" s="20">
        <f>SUM(C5:F5)</f>
        <v>1292000000</v>
      </c>
      <c r="H5" s="40"/>
      <c r="I5" s="40"/>
      <c r="J5" s="40"/>
      <c r="K5" s="40"/>
    </row>
    <row r="6" spans="1:11" s="26" customFormat="1" x14ac:dyDescent="0.25">
      <c r="A6" s="23" t="s">
        <v>830</v>
      </c>
      <c r="B6" s="24">
        <f t="shared" ref="B6:G6" si="3">+B7</f>
        <v>3</v>
      </c>
      <c r="C6" s="25">
        <f t="shared" si="3"/>
        <v>0</v>
      </c>
      <c r="D6" s="25">
        <f t="shared" si="3"/>
        <v>50000000</v>
      </c>
      <c r="E6" s="25">
        <f t="shared" si="3"/>
        <v>47000000</v>
      </c>
      <c r="F6" s="25">
        <f t="shared" si="3"/>
        <v>50000000</v>
      </c>
      <c r="G6" s="25">
        <f t="shared" si="3"/>
        <v>147000000</v>
      </c>
      <c r="H6" s="40"/>
      <c r="I6" s="40"/>
      <c r="J6" s="40"/>
      <c r="K6" s="40"/>
    </row>
    <row r="7" spans="1:11" s="21" customFormat="1" x14ac:dyDescent="0.25">
      <c r="A7" s="19" t="s">
        <v>831</v>
      </c>
      <c r="B7" s="18">
        <v>3</v>
      </c>
      <c r="C7" s="20">
        <f>+'2020'!I7</f>
        <v>0</v>
      </c>
      <c r="D7" s="20">
        <f>+'2021'!I7</f>
        <v>50000000</v>
      </c>
      <c r="E7" s="20">
        <f>+'2022'!I7</f>
        <v>47000000</v>
      </c>
      <c r="F7" s="20">
        <f>+'2023'!I7</f>
        <v>50000000</v>
      </c>
      <c r="G7" s="20">
        <f>SUM(C7:F7)</f>
        <v>147000000</v>
      </c>
      <c r="H7" s="40"/>
      <c r="I7" s="40"/>
      <c r="J7" s="40"/>
      <c r="K7" s="40"/>
    </row>
    <row r="8" spans="1:11" s="26" customFormat="1" x14ac:dyDescent="0.25">
      <c r="A8" s="23" t="s">
        <v>833</v>
      </c>
      <c r="B8" s="24">
        <f t="shared" ref="B8:G8" si="4">+B9</f>
        <v>1</v>
      </c>
      <c r="C8" s="25">
        <f t="shared" si="4"/>
        <v>11130087</v>
      </c>
      <c r="D8" s="25">
        <f t="shared" si="4"/>
        <v>75000000</v>
      </c>
      <c r="E8" s="25">
        <f t="shared" si="4"/>
        <v>79000000</v>
      </c>
      <c r="F8" s="25">
        <f t="shared" si="4"/>
        <v>84000000</v>
      </c>
      <c r="G8" s="25">
        <f t="shared" si="4"/>
        <v>249130087</v>
      </c>
      <c r="H8" s="40"/>
      <c r="I8" s="40"/>
      <c r="J8" s="40"/>
      <c r="K8" s="40"/>
    </row>
    <row r="9" spans="1:11" s="21" customFormat="1" x14ac:dyDescent="0.25">
      <c r="A9" s="19" t="s">
        <v>481</v>
      </c>
      <c r="B9" s="18">
        <v>1</v>
      </c>
      <c r="C9" s="20">
        <f>+'2020'!I9</f>
        <v>11130087</v>
      </c>
      <c r="D9" s="20">
        <f>+'2021'!I9</f>
        <v>75000000</v>
      </c>
      <c r="E9" s="20">
        <f>+'2022'!I9</f>
        <v>79000000</v>
      </c>
      <c r="F9" s="20">
        <f>+'2023'!I9</f>
        <v>84000000</v>
      </c>
      <c r="G9" s="20">
        <f>SUM(C9:F9)</f>
        <v>249130087</v>
      </c>
      <c r="H9" s="40"/>
      <c r="I9" s="40"/>
      <c r="J9" s="40"/>
      <c r="K9" s="40"/>
    </row>
    <row r="10" spans="1:11" s="26" customFormat="1" x14ac:dyDescent="0.25">
      <c r="A10" s="23" t="s">
        <v>482</v>
      </c>
      <c r="B10" s="24">
        <f t="shared" ref="B10:G10" si="5">+B11</f>
        <v>2</v>
      </c>
      <c r="C10" s="25">
        <f t="shared" si="5"/>
        <v>37635000</v>
      </c>
      <c r="D10" s="25">
        <f t="shared" si="5"/>
        <v>40000000</v>
      </c>
      <c r="E10" s="25">
        <f t="shared" si="5"/>
        <v>40000000</v>
      </c>
      <c r="F10" s="25">
        <f t="shared" si="5"/>
        <v>40000000</v>
      </c>
      <c r="G10" s="25">
        <f t="shared" si="5"/>
        <v>157635000</v>
      </c>
      <c r="H10" s="40"/>
      <c r="I10" s="40"/>
      <c r="J10" s="40"/>
      <c r="K10" s="40"/>
    </row>
    <row r="11" spans="1:11" s="21" customFormat="1" x14ac:dyDescent="0.25">
      <c r="A11" s="19" t="s">
        <v>834</v>
      </c>
      <c r="B11" s="18">
        <v>2</v>
      </c>
      <c r="C11" s="20">
        <f>+'2020'!I11</f>
        <v>37635000</v>
      </c>
      <c r="D11" s="20">
        <f>+'2021'!I11</f>
        <v>40000000</v>
      </c>
      <c r="E11" s="20">
        <f>+'2022'!I11</f>
        <v>40000000</v>
      </c>
      <c r="F11" s="20">
        <f>+'2023'!I11</f>
        <v>40000000</v>
      </c>
      <c r="G11" s="20">
        <f>SUM(C11:F11)</f>
        <v>157635000</v>
      </c>
      <c r="H11" s="40"/>
      <c r="I11" s="40"/>
      <c r="J11" s="40"/>
      <c r="K11" s="40"/>
    </row>
    <row r="12" spans="1:11" s="26" customFormat="1" x14ac:dyDescent="0.25">
      <c r="A12" s="23" t="s">
        <v>837</v>
      </c>
      <c r="B12" s="24">
        <f t="shared" ref="B12:G12" si="6">+B13</f>
        <v>1</v>
      </c>
      <c r="C12" s="25">
        <f t="shared" si="6"/>
        <v>0</v>
      </c>
      <c r="D12" s="25">
        <f t="shared" si="6"/>
        <v>200000000</v>
      </c>
      <c r="E12" s="25">
        <f t="shared" si="6"/>
        <v>10000000000</v>
      </c>
      <c r="F12" s="25">
        <f t="shared" si="6"/>
        <v>0</v>
      </c>
      <c r="G12" s="25">
        <f t="shared" si="6"/>
        <v>10200000000</v>
      </c>
      <c r="H12" s="40"/>
      <c r="I12" s="40"/>
      <c r="J12" s="40"/>
      <c r="K12" s="40"/>
    </row>
    <row r="13" spans="1:11" s="21" customFormat="1" x14ac:dyDescent="0.25">
      <c r="A13" s="19" t="s">
        <v>838</v>
      </c>
      <c r="B13" s="18">
        <v>1</v>
      </c>
      <c r="C13" s="20">
        <f>+'2020'!I13</f>
        <v>0</v>
      </c>
      <c r="D13" s="20">
        <f>+'2021'!I13</f>
        <v>200000000</v>
      </c>
      <c r="E13" s="20">
        <f>+'2022'!I13</f>
        <v>10000000000</v>
      </c>
      <c r="F13" s="20">
        <f>+'2023'!I13</f>
        <v>0</v>
      </c>
      <c r="G13" s="20">
        <f>SUM(C13:F13)</f>
        <v>10200000000</v>
      </c>
      <c r="H13" s="40"/>
      <c r="I13" s="40"/>
      <c r="J13" s="40"/>
      <c r="K13" s="40"/>
    </row>
    <row r="14" spans="1:11" x14ac:dyDescent="0.25">
      <c r="A14" s="7" t="s">
        <v>47</v>
      </c>
      <c r="B14" s="11">
        <f t="shared" ref="B14:G14" si="7">+B15+B20</f>
        <v>19</v>
      </c>
      <c r="C14" s="13">
        <f t="shared" si="7"/>
        <v>0</v>
      </c>
      <c r="D14" s="13">
        <f t="shared" si="7"/>
        <v>2070000000</v>
      </c>
      <c r="E14" s="13">
        <f t="shared" si="7"/>
        <v>70000000</v>
      </c>
      <c r="F14" s="13">
        <f t="shared" si="7"/>
        <v>60000000</v>
      </c>
      <c r="G14" s="13">
        <f t="shared" si="7"/>
        <v>2200000000</v>
      </c>
      <c r="H14" s="40"/>
      <c r="I14" s="40"/>
      <c r="J14" s="40"/>
      <c r="K14" s="40"/>
    </row>
    <row r="15" spans="1:11" x14ac:dyDescent="0.25">
      <c r="A15" s="2" t="s">
        <v>839</v>
      </c>
      <c r="B15" s="3">
        <f t="shared" ref="B15:G15" si="8">SUM(B16:B19)</f>
        <v>10</v>
      </c>
      <c r="C15" s="14">
        <f t="shared" si="8"/>
        <v>0</v>
      </c>
      <c r="D15" s="14">
        <f t="shared" si="8"/>
        <v>2030000000</v>
      </c>
      <c r="E15" s="14">
        <f t="shared" si="8"/>
        <v>30000000</v>
      </c>
      <c r="F15" s="14">
        <f t="shared" si="8"/>
        <v>40000000</v>
      </c>
      <c r="G15" s="14">
        <f t="shared" si="8"/>
        <v>2100000000</v>
      </c>
      <c r="H15" s="40"/>
      <c r="I15" s="40"/>
      <c r="J15" s="40"/>
      <c r="K15" s="40"/>
    </row>
    <row r="16" spans="1:11" s="21" customFormat="1" x14ac:dyDescent="0.25">
      <c r="A16" s="19" t="s">
        <v>483</v>
      </c>
      <c r="B16" s="18">
        <v>3</v>
      </c>
      <c r="C16" s="20">
        <f>+'2020'!I16</f>
        <v>0</v>
      </c>
      <c r="D16" s="20">
        <f>+'2021'!I16</f>
        <v>0</v>
      </c>
      <c r="E16" s="20">
        <f>+'2022'!I16</f>
        <v>0</v>
      </c>
      <c r="F16" s="20">
        <f>+'2023'!I16</f>
        <v>10000000</v>
      </c>
      <c r="G16" s="20">
        <f>SUM(C16:F16)</f>
        <v>10000000</v>
      </c>
      <c r="H16" s="40"/>
      <c r="I16" s="40"/>
      <c r="J16" s="40"/>
      <c r="K16" s="40"/>
    </row>
    <row r="17" spans="1:11" s="21" customFormat="1" x14ac:dyDescent="0.25">
      <c r="A17" s="19" t="s">
        <v>840</v>
      </c>
      <c r="B17" s="18">
        <v>3</v>
      </c>
      <c r="C17" s="20">
        <f>+'2020'!I17</f>
        <v>0</v>
      </c>
      <c r="D17" s="20">
        <f>+'2021'!I17</f>
        <v>2000000000</v>
      </c>
      <c r="E17" s="20">
        <f>+'2022'!I17</f>
        <v>0</v>
      </c>
      <c r="F17" s="20">
        <f>+'2023'!I17</f>
        <v>0</v>
      </c>
      <c r="G17" s="20">
        <f>SUM(C17:F17)</f>
        <v>2000000000</v>
      </c>
      <c r="H17" s="40"/>
      <c r="I17" s="40"/>
      <c r="J17" s="40"/>
      <c r="K17" s="40"/>
    </row>
    <row r="18" spans="1:11" s="21" customFormat="1" x14ac:dyDescent="0.25">
      <c r="A18" s="19" t="s">
        <v>484</v>
      </c>
      <c r="B18" s="34">
        <v>2</v>
      </c>
      <c r="C18" s="20">
        <f>+'2020'!I18</f>
        <v>0</v>
      </c>
      <c r="D18" s="20">
        <f>+'2021'!I18</f>
        <v>15000000</v>
      </c>
      <c r="E18" s="20">
        <f>+'2022'!I18</f>
        <v>15000000</v>
      </c>
      <c r="F18" s="20">
        <f>+'2023'!I18</f>
        <v>15000000</v>
      </c>
      <c r="G18" s="20">
        <f>SUM(C18:F18)</f>
        <v>45000000</v>
      </c>
      <c r="H18" s="40"/>
      <c r="I18" s="40"/>
      <c r="J18" s="40"/>
      <c r="K18" s="40"/>
    </row>
    <row r="19" spans="1:11" s="21" customFormat="1" x14ac:dyDescent="0.25">
      <c r="A19" s="19" t="s">
        <v>485</v>
      </c>
      <c r="B19" s="34">
        <v>2</v>
      </c>
      <c r="C19" s="20">
        <f>+'2020'!I19</f>
        <v>0</v>
      </c>
      <c r="D19" s="20">
        <f>+'2021'!I19</f>
        <v>15000000</v>
      </c>
      <c r="E19" s="20">
        <f>+'2022'!I19</f>
        <v>15000000</v>
      </c>
      <c r="F19" s="20">
        <f>+'2023'!I19</f>
        <v>15000000</v>
      </c>
      <c r="G19" s="20">
        <f>SUM(C19:F19)</f>
        <v>45000000</v>
      </c>
      <c r="H19" s="40"/>
      <c r="I19" s="40"/>
      <c r="J19" s="40"/>
      <c r="K19" s="40"/>
    </row>
    <row r="20" spans="1:11" x14ac:dyDescent="0.25">
      <c r="A20" s="2" t="s">
        <v>841</v>
      </c>
      <c r="B20" s="35">
        <f t="shared" ref="B20:G20" si="9">SUM(B21:B22)</f>
        <v>9</v>
      </c>
      <c r="C20" s="14">
        <f t="shared" si="9"/>
        <v>0</v>
      </c>
      <c r="D20" s="14">
        <f t="shared" si="9"/>
        <v>40000000</v>
      </c>
      <c r="E20" s="14">
        <f t="shared" si="9"/>
        <v>40000000</v>
      </c>
      <c r="F20" s="14">
        <f t="shared" si="9"/>
        <v>20000000</v>
      </c>
      <c r="G20" s="14">
        <f t="shared" si="9"/>
        <v>100000000</v>
      </c>
      <c r="H20" s="40"/>
      <c r="I20" s="40"/>
      <c r="J20" s="40"/>
      <c r="K20" s="40"/>
    </row>
    <row r="21" spans="1:11" s="21" customFormat="1" x14ac:dyDescent="0.25">
      <c r="A21" s="19" t="s">
        <v>486</v>
      </c>
      <c r="B21" s="34">
        <v>8</v>
      </c>
      <c r="C21" s="20">
        <f>+'2020'!I21</f>
        <v>0</v>
      </c>
      <c r="D21" s="20">
        <f>+'2021'!I21</f>
        <v>20000000</v>
      </c>
      <c r="E21" s="20">
        <f>+'2022'!I21</f>
        <v>20000000</v>
      </c>
      <c r="F21" s="20">
        <f>+'2023'!I21</f>
        <v>20000000</v>
      </c>
      <c r="G21" s="20">
        <f>SUM(C21:F21)</f>
        <v>60000000</v>
      </c>
      <c r="H21" s="40"/>
      <c r="I21" s="40"/>
      <c r="J21" s="40"/>
      <c r="K21" s="40"/>
    </row>
    <row r="22" spans="1:11" s="21" customFormat="1" x14ac:dyDescent="0.25">
      <c r="A22" s="19" t="s">
        <v>842</v>
      </c>
      <c r="B22" s="34">
        <v>1</v>
      </c>
      <c r="C22" s="20">
        <f>+'2020'!I22</f>
        <v>0</v>
      </c>
      <c r="D22" s="20">
        <f>+'2021'!I22</f>
        <v>20000000</v>
      </c>
      <c r="E22" s="20">
        <f>+'2022'!I22</f>
        <v>20000000</v>
      </c>
      <c r="F22" s="20">
        <f>+'2023'!I22</f>
        <v>0</v>
      </c>
      <c r="G22" s="20">
        <f>SUM(C22:F22)</f>
        <v>40000000</v>
      </c>
      <c r="H22" s="40"/>
      <c r="I22" s="40"/>
      <c r="J22" s="40"/>
      <c r="K22" s="40"/>
    </row>
    <row r="23" spans="1:11" x14ac:dyDescent="0.25">
      <c r="A23" s="7" t="s">
        <v>48</v>
      </c>
      <c r="B23" s="11">
        <f t="shared" ref="B23:G23" si="10">+B24+B27</f>
        <v>24</v>
      </c>
      <c r="C23" s="13">
        <f t="shared" si="10"/>
        <v>699726576.29999995</v>
      </c>
      <c r="D23" s="13">
        <f t="shared" si="10"/>
        <v>4486000000</v>
      </c>
      <c r="E23" s="13">
        <f t="shared" si="10"/>
        <v>517000000</v>
      </c>
      <c r="F23" s="13">
        <f t="shared" si="10"/>
        <v>547000000</v>
      </c>
      <c r="G23" s="13">
        <f t="shared" si="10"/>
        <v>6249726576.3000002</v>
      </c>
      <c r="H23" s="40"/>
      <c r="I23" s="40"/>
      <c r="J23" s="40"/>
      <c r="K23" s="40"/>
    </row>
    <row r="24" spans="1:11" x14ac:dyDescent="0.25">
      <c r="A24" s="2" t="s">
        <v>487</v>
      </c>
      <c r="B24" s="3">
        <f t="shared" ref="B24:G24" si="11">SUM(B25:B26)</f>
        <v>6</v>
      </c>
      <c r="C24" s="14">
        <f t="shared" si="11"/>
        <v>496288806.38999999</v>
      </c>
      <c r="D24" s="14">
        <f t="shared" si="11"/>
        <v>83000000</v>
      </c>
      <c r="E24" s="14">
        <f t="shared" si="11"/>
        <v>84000000</v>
      </c>
      <c r="F24" s="14">
        <f t="shared" si="11"/>
        <v>84000000</v>
      </c>
      <c r="G24" s="14">
        <f t="shared" si="11"/>
        <v>747288806.38999999</v>
      </c>
      <c r="H24" s="40"/>
      <c r="I24" s="40"/>
      <c r="J24" s="40"/>
      <c r="K24" s="40"/>
    </row>
    <row r="25" spans="1:11" s="37" customFormat="1" x14ac:dyDescent="0.25">
      <c r="A25" s="36" t="s">
        <v>488</v>
      </c>
      <c r="B25" s="34">
        <v>3</v>
      </c>
      <c r="C25" s="22">
        <f>+'2020'!I25</f>
        <v>432797292.13999999</v>
      </c>
      <c r="D25" s="22">
        <f>+'2021'!I25</f>
        <v>40000000</v>
      </c>
      <c r="E25" s="22">
        <f>+'2022'!I25</f>
        <v>40000000</v>
      </c>
      <c r="F25" s="22">
        <f>+'2023'!I25</f>
        <v>40000000</v>
      </c>
      <c r="G25" s="20">
        <f t="shared" ref="G25:G31" si="12">SUM(C25:F25)</f>
        <v>552797292.13999999</v>
      </c>
      <c r="H25" s="40"/>
      <c r="I25" s="40"/>
      <c r="J25" s="40"/>
      <c r="K25" s="40"/>
    </row>
    <row r="26" spans="1:11" s="37" customFormat="1" x14ac:dyDescent="0.25">
      <c r="A26" s="36" t="s">
        <v>489</v>
      </c>
      <c r="B26" s="34">
        <v>3</v>
      </c>
      <c r="C26" s="22">
        <f>+'2020'!I26</f>
        <v>63491514.25</v>
      </c>
      <c r="D26" s="22">
        <f>+'2021'!I26</f>
        <v>43000000</v>
      </c>
      <c r="E26" s="22">
        <f>+'2022'!I26</f>
        <v>44000000</v>
      </c>
      <c r="F26" s="22">
        <f>+'2023'!I26</f>
        <v>44000000</v>
      </c>
      <c r="G26" s="20">
        <f t="shared" si="12"/>
        <v>194491514.25</v>
      </c>
      <c r="H26" s="40"/>
      <c r="I26" s="40"/>
      <c r="J26" s="40"/>
      <c r="K26" s="40"/>
    </row>
    <row r="27" spans="1:11" s="39" customFormat="1" x14ac:dyDescent="0.25">
      <c r="A27" s="38" t="s">
        <v>843</v>
      </c>
      <c r="B27" s="35">
        <f>SUM(B28:B31)</f>
        <v>18</v>
      </c>
      <c r="C27" s="17">
        <f>SUM(C28:C31)</f>
        <v>203437769.91</v>
      </c>
      <c r="D27" s="17">
        <f>SUM(D28:D31)</f>
        <v>4403000000</v>
      </c>
      <c r="E27" s="17">
        <f>SUM(E28:E31)</f>
        <v>433000000</v>
      </c>
      <c r="F27" s="17">
        <f>SUM(F28:F31)</f>
        <v>463000000</v>
      </c>
      <c r="G27" s="20">
        <f t="shared" si="12"/>
        <v>5502437769.9099998</v>
      </c>
      <c r="H27" s="40"/>
      <c r="I27" s="40"/>
      <c r="J27" s="40"/>
      <c r="K27" s="40"/>
    </row>
    <row r="28" spans="1:11" s="37" customFormat="1" x14ac:dyDescent="0.25">
      <c r="A28" s="36" t="s">
        <v>490</v>
      </c>
      <c r="B28" s="34">
        <v>3</v>
      </c>
      <c r="C28" s="22">
        <f>+'2020'!I28</f>
        <v>0</v>
      </c>
      <c r="D28" s="22">
        <f>+'2021'!I28</f>
        <v>0</v>
      </c>
      <c r="E28" s="22">
        <f>+'2022'!I28</f>
        <v>0</v>
      </c>
      <c r="F28" s="22">
        <f>+'2023'!I28</f>
        <v>0</v>
      </c>
      <c r="G28" s="20">
        <f t="shared" si="12"/>
        <v>0</v>
      </c>
      <c r="H28" s="40"/>
      <c r="I28" s="40"/>
      <c r="J28" s="40"/>
      <c r="K28" s="40"/>
    </row>
    <row r="29" spans="1:11" s="37" customFormat="1" x14ac:dyDescent="0.25">
      <c r="A29" s="36" t="s">
        <v>491</v>
      </c>
      <c r="B29" s="34">
        <v>5</v>
      </c>
      <c r="C29" s="22">
        <f>+'2020'!I29</f>
        <v>0</v>
      </c>
      <c r="D29" s="22">
        <f>+'2021'!I29</f>
        <v>30000000</v>
      </c>
      <c r="E29" s="22">
        <f>+'2022'!I29</f>
        <v>30000000</v>
      </c>
      <c r="F29" s="22">
        <f>+'2023'!I29</f>
        <v>30000000</v>
      </c>
      <c r="G29" s="20">
        <f t="shared" si="12"/>
        <v>90000000</v>
      </c>
      <c r="H29" s="40"/>
      <c r="I29" s="40"/>
      <c r="J29" s="40"/>
      <c r="K29" s="40"/>
    </row>
    <row r="30" spans="1:11" s="37" customFormat="1" x14ac:dyDescent="0.25">
      <c r="A30" s="36" t="s">
        <v>492</v>
      </c>
      <c r="B30" s="34">
        <v>4</v>
      </c>
      <c r="C30" s="22">
        <f>+'2020'!I30</f>
        <v>56937769.909999996</v>
      </c>
      <c r="D30" s="22">
        <f>+'2021'!I30</f>
        <v>373000000</v>
      </c>
      <c r="E30" s="22">
        <f>+'2022'!I30</f>
        <v>403000000</v>
      </c>
      <c r="F30" s="22">
        <f>+'2023'!I30</f>
        <v>433000000</v>
      </c>
      <c r="G30" s="20">
        <f t="shared" si="12"/>
        <v>1265937769.9099998</v>
      </c>
      <c r="H30" s="40"/>
      <c r="I30" s="40"/>
      <c r="J30" s="40"/>
      <c r="K30" s="40"/>
    </row>
    <row r="31" spans="1:11" s="37" customFormat="1" x14ac:dyDescent="0.25">
      <c r="A31" s="36" t="s">
        <v>493</v>
      </c>
      <c r="B31" s="34">
        <v>6</v>
      </c>
      <c r="C31" s="22">
        <f>+'2020'!I31</f>
        <v>146500000</v>
      </c>
      <c r="D31" s="22">
        <f>+'2021'!I31</f>
        <v>4000000000</v>
      </c>
      <c r="E31" s="22">
        <f>+'2022'!I31</f>
        <v>0</v>
      </c>
      <c r="F31" s="22">
        <f>+'2023'!I31</f>
        <v>0</v>
      </c>
      <c r="G31" s="20">
        <f t="shared" si="12"/>
        <v>4146500000</v>
      </c>
      <c r="H31" s="40"/>
      <c r="I31" s="40"/>
      <c r="J31" s="40"/>
      <c r="K31" s="40"/>
    </row>
    <row r="32" spans="1:11" s="9" customFormat="1" ht="15.75" x14ac:dyDescent="0.25">
      <c r="A32" s="8" t="s">
        <v>511</v>
      </c>
      <c r="B32" s="10">
        <f t="shared" ref="B32:G32" si="13">+B33+B37+B41+B52+B55</f>
        <v>154</v>
      </c>
      <c r="C32" s="12">
        <f t="shared" si="13"/>
        <v>10149142910.990002</v>
      </c>
      <c r="D32" s="12">
        <f t="shared" si="13"/>
        <v>41279000000</v>
      </c>
      <c r="E32" s="12">
        <f t="shared" si="13"/>
        <v>48851000000</v>
      </c>
      <c r="F32" s="12">
        <f t="shared" si="13"/>
        <v>34523000000</v>
      </c>
      <c r="G32" s="12">
        <f t="shared" si="13"/>
        <v>134802142910.98999</v>
      </c>
      <c r="H32" s="40"/>
      <c r="I32" s="167"/>
      <c r="J32" s="40">
        <f>+G32-I32</f>
        <v>134802142910.98999</v>
      </c>
      <c r="K32" s="40"/>
    </row>
    <row r="33" spans="1:11" x14ac:dyDescent="0.25">
      <c r="A33" s="7" t="s">
        <v>21</v>
      </c>
      <c r="B33" s="11">
        <f t="shared" ref="B33:G33" si="14">+B34</f>
        <v>12</v>
      </c>
      <c r="C33" s="13">
        <f t="shared" si="14"/>
        <v>1957174220.04</v>
      </c>
      <c r="D33" s="13">
        <f t="shared" si="14"/>
        <v>1730000000</v>
      </c>
      <c r="E33" s="13">
        <f t="shared" si="14"/>
        <v>1735000000</v>
      </c>
      <c r="F33" s="13">
        <f t="shared" si="14"/>
        <v>1740000000</v>
      </c>
      <c r="G33" s="13">
        <f t="shared" si="14"/>
        <v>7162174220.04</v>
      </c>
      <c r="H33" s="40"/>
      <c r="I33" s="40"/>
      <c r="J33" s="40"/>
      <c r="K33" s="40"/>
    </row>
    <row r="34" spans="1:11" x14ac:dyDescent="0.25">
      <c r="A34" s="2" t="s">
        <v>494</v>
      </c>
      <c r="B34" s="3">
        <f t="shared" ref="B34:G34" si="15">SUM(B35:B36)</f>
        <v>12</v>
      </c>
      <c r="C34" s="14">
        <f t="shared" si="15"/>
        <v>1957174220.04</v>
      </c>
      <c r="D34" s="14">
        <f t="shared" si="15"/>
        <v>1730000000</v>
      </c>
      <c r="E34" s="14">
        <f t="shared" si="15"/>
        <v>1735000000</v>
      </c>
      <c r="F34" s="14">
        <f t="shared" si="15"/>
        <v>1740000000</v>
      </c>
      <c r="G34" s="14">
        <f t="shared" si="15"/>
        <v>7162174220.04</v>
      </c>
      <c r="H34" s="40"/>
      <c r="I34" s="40"/>
      <c r="J34" s="40"/>
      <c r="K34" s="40"/>
    </row>
    <row r="35" spans="1:11" s="37" customFormat="1" x14ac:dyDescent="0.25">
      <c r="A35" s="36" t="s">
        <v>495</v>
      </c>
      <c r="B35" s="34">
        <v>7</v>
      </c>
      <c r="C35" s="22">
        <f>+'2020'!I35</f>
        <v>1361729443.04</v>
      </c>
      <c r="D35" s="22">
        <f>+'2021'!I35</f>
        <v>1510000000</v>
      </c>
      <c r="E35" s="22">
        <f>+'2022'!I35</f>
        <v>1355000000</v>
      </c>
      <c r="F35" s="22">
        <f>+'2023'!I35</f>
        <v>1360000000</v>
      </c>
      <c r="G35" s="20">
        <f>SUM(C35:F35)</f>
        <v>5586729443.04</v>
      </c>
      <c r="H35" s="40"/>
      <c r="I35" s="40"/>
      <c r="J35" s="40"/>
      <c r="K35" s="40"/>
    </row>
    <row r="36" spans="1:11" s="37" customFormat="1" x14ac:dyDescent="0.25">
      <c r="A36" s="36" t="s">
        <v>496</v>
      </c>
      <c r="B36" s="34">
        <v>5</v>
      </c>
      <c r="C36" s="22">
        <f>+'2020'!I36</f>
        <v>595444777</v>
      </c>
      <c r="D36" s="22">
        <f>+'2021'!I36</f>
        <v>220000000</v>
      </c>
      <c r="E36" s="22">
        <f>+'2022'!I36</f>
        <v>380000000</v>
      </c>
      <c r="F36" s="22">
        <f>+'2023'!I36</f>
        <v>380000000</v>
      </c>
      <c r="G36" s="20">
        <f>SUM(C36:F36)</f>
        <v>1575444777</v>
      </c>
      <c r="H36" s="40"/>
      <c r="I36" s="40"/>
      <c r="J36" s="40"/>
      <c r="K36" s="40"/>
    </row>
    <row r="37" spans="1:11" x14ac:dyDescent="0.25">
      <c r="A37" s="7" t="s">
        <v>844</v>
      </c>
      <c r="B37" s="11">
        <f t="shared" ref="B37:G37" si="16">+B38</f>
        <v>28</v>
      </c>
      <c r="C37" s="13">
        <f t="shared" si="16"/>
        <v>4147640561.4100003</v>
      </c>
      <c r="D37" s="13">
        <f t="shared" si="16"/>
        <v>26399000000</v>
      </c>
      <c r="E37" s="13">
        <f t="shared" si="16"/>
        <v>26936000000</v>
      </c>
      <c r="F37" s="13">
        <f t="shared" si="16"/>
        <v>27573000000</v>
      </c>
      <c r="G37" s="13">
        <f t="shared" si="16"/>
        <v>85055640561.410004</v>
      </c>
      <c r="H37" s="40"/>
      <c r="I37" s="40"/>
      <c r="J37" s="40"/>
      <c r="K37" s="40"/>
    </row>
    <row r="38" spans="1:11" x14ac:dyDescent="0.25">
      <c r="A38" s="2" t="s">
        <v>497</v>
      </c>
      <c r="B38" s="3">
        <f t="shared" ref="B38:G38" si="17">SUM(B39:B40)</f>
        <v>28</v>
      </c>
      <c r="C38" s="14">
        <f t="shared" si="17"/>
        <v>4147640561.4100003</v>
      </c>
      <c r="D38" s="14">
        <f t="shared" si="17"/>
        <v>26399000000</v>
      </c>
      <c r="E38" s="14">
        <f t="shared" si="17"/>
        <v>26936000000</v>
      </c>
      <c r="F38" s="14">
        <f t="shared" si="17"/>
        <v>27573000000</v>
      </c>
      <c r="G38" s="14">
        <f t="shared" si="17"/>
        <v>85055640561.410004</v>
      </c>
      <c r="H38" s="40"/>
      <c r="I38" s="40"/>
      <c r="J38" s="40"/>
      <c r="K38" s="40"/>
    </row>
    <row r="39" spans="1:11" s="37" customFormat="1" x14ac:dyDescent="0.25">
      <c r="A39" s="36" t="s">
        <v>498</v>
      </c>
      <c r="B39" s="34">
        <v>3</v>
      </c>
      <c r="C39" s="22">
        <f>+'2020'!I39</f>
        <v>3891145668.8800001</v>
      </c>
      <c r="D39" s="22">
        <f>+'2021'!I39</f>
        <v>25337000000</v>
      </c>
      <c r="E39" s="22">
        <f>+'2022'!I39</f>
        <v>25871000000</v>
      </c>
      <c r="F39" s="22">
        <f>+'2023'!I39</f>
        <v>26505000000</v>
      </c>
      <c r="G39" s="20">
        <f>SUM(C39:F39)</f>
        <v>81604145668.880005</v>
      </c>
      <c r="H39" s="40"/>
      <c r="I39" s="40"/>
      <c r="J39" s="40"/>
      <c r="K39" s="40"/>
    </row>
    <row r="40" spans="1:11" s="21" customFormat="1" x14ac:dyDescent="0.25">
      <c r="A40" s="19" t="s">
        <v>499</v>
      </c>
      <c r="B40" s="18">
        <v>25</v>
      </c>
      <c r="C40" s="20">
        <f>+'2020'!I40</f>
        <v>256494892.53</v>
      </c>
      <c r="D40" s="20">
        <f>+'2021'!I40</f>
        <v>1062000000</v>
      </c>
      <c r="E40" s="20">
        <f>+'2022'!I40</f>
        <v>1065000000</v>
      </c>
      <c r="F40" s="20">
        <f>+'2023'!I40</f>
        <v>1068000000</v>
      </c>
      <c r="G40" s="20">
        <f>SUM(C40:F40)</f>
        <v>3451494892.5299997</v>
      </c>
      <c r="H40" s="40"/>
      <c r="I40" s="40"/>
      <c r="J40" s="40"/>
      <c r="K40" s="40"/>
    </row>
    <row r="41" spans="1:11" x14ac:dyDescent="0.25">
      <c r="A41" s="7" t="s">
        <v>24</v>
      </c>
      <c r="B41" s="11">
        <f t="shared" ref="B41:G41" si="18">+B42</f>
        <v>71</v>
      </c>
      <c r="C41" s="13">
        <f t="shared" si="18"/>
        <v>320585873.28999996</v>
      </c>
      <c r="D41" s="13">
        <f t="shared" si="18"/>
        <v>4006000000</v>
      </c>
      <c r="E41" s="13">
        <f t="shared" si="18"/>
        <v>5653000000</v>
      </c>
      <c r="F41" s="13">
        <f t="shared" si="18"/>
        <v>2300000000</v>
      </c>
      <c r="G41" s="13">
        <f t="shared" si="18"/>
        <v>12279585873.290001</v>
      </c>
      <c r="H41" s="40"/>
      <c r="I41" s="40"/>
      <c r="J41" s="40"/>
      <c r="K41" s="40"/>
    </row>
    <row r="42" spans="1:11" x14ac:dyDescent="0.25">
      <c r="A42" s="2" t="s">
        <v>502</v>
      </c>
      <c r="B42" s="3">
        <f t="shared" ref="B42:G42" si="19">SUM(B43:B51)</f>
        <v>71</v>
      </c>
      <c r="C42" s="31">
        <f t="shared" si="19"/>
        <v>320585873.28999996</v>
      </c>
      <c r="D42" s="31">
        <f t="shared" si="19"/>
        <v>4006000000</v>
      </c>
      <c r="E42" s="31">
        <f t="shared" si="19"/>
        <v>5653000000</v>
      </c>
      <c r="F42" s="31">
        <f t="shared" si="19"/>
        <v>2300000000</v>
      </c>
      <c r="G42" s="31">
        <f t="shared" si="19"/>
        <v>12279585873.290001</v>
      </c>
      <c r="H42" s="40"/>
      <c r="I42" s="40"/>
      <c r="J42" s="40"/>
      <c r="K42" s="40"/>
    </row>
    <row r="43" spans="1:11" s="21" customFormat="1" x14ac:dyDescent="0.25">
      <c r="A43" s="19" t="s">
        <v>505</v>
      </c>
      <c r="B43" s="18">
        <v>10</v>
      </c>
      <c r="C43" s="20">
        <f>+'2020'!I43</f>
        <v>41404112</v>
      </c>
      <c r="D43" s="20">
        <f>+'2021'!I43</f>
        <v>100000000</v>
      </c>
      <c r="E43" s="20">
        <f>+'2022'!I43</f>
        <v>100000000</v>
      </c>
      <c r="F43" s="20">
        <f>+'2023'!I43</f>
        <v>100000000</v>
      </c>
      <c r="G43" s="20">
        <f t="shared" ref="G43:G51" si="20">SUM(C43:F43)</f>
        <v>341404112</v>
      </c>
      <c r="H43" s="40"/>
      <c r="I43" s="40"/>
      <c r="J43" s="40"/>
      <c r="K43" s="40"/>
    </row>
    <row r="44" spans="1:11" s="21" customFormat="1" x14ac:dyDescent="0.25">
      <c r="A44" s="19" t="s">
        <v>506</v>
      </c>
      <c r="B44" s="18">
        <v>10</v>
      </c>
      <c r="C44" s="20">
        <f>+'2020'!I44</f>
        <v>23932780.75</v>
      </c>
      <c r="D44" s="20">
        <f>+'2021'!I44</f>
        <v>50000000</v>
      </c>
      <c r="E44" s="20">
        <f>+'2022'!I44</f>
        <v>70000000</v>
      </c>
      <c r="F44" s="20">
        <f>+'2023'!I44</f>
        <v>70000000</v>
      </c>
      <c r="G44" s="20">
        <f t="shared" si="20"/>
        <v>213932780.75</v>
      </c>
      <c r="H44" s="40"/>
      <c r="I44" s="40"/>
      <c r="J44" s="40"/>
      <c r="K44" s="40"/>
    </row>
    <row r="45" spans="1:11" s="21" customFormat="1" x14ac:dyDescent="0.25">
      <c r="A45" s="19" t="s">
        <v>504</v>
      </c>
      <c r="B45" s="18">
        <v>6</v>
      </c>
      <c r="C45" s="20">
        <f>+'2020'!I45</f>
        <v>5000000</v>
      </c>
      <c r="D45" s="20">
        <f>+'2021'!I45</f>
        <v>40000000</v>
      </c>
      <c r="E45" s="20">
        <f>+'2022'!I45</f>
        <v>50000000</v>
      </c>
      <c r="F45" s="20">
        <f>+'2023'!I45</f>
        <v>50000000</v>
      </c>
      <c r="G45" s="20">
        <f t="shared" si="20"/>
        <v>145000000</v>
      </c>
      <c r="H45" s="40"/>
      <c r="I45" s="40"/>
      <c r="J45" s="40"/>
      <c r="K45" s="40"/>
    </row>
    <row r="46" spans="1:11" s="21" customFormat="1" x14ac:dyDescent="0.25">
      <c r="A46" s="19" t="s">
        <v>507</v>
      </c>
      <c r="B46" s="18">
        <v>8</v>
      </c>
      <c r="C46" s="20">
        <f>+'2020'!I46</f>
        <v>232739928.53999999</v>
      </c>
      <c r="D46" s="20">
        <f>+'2021'!I46</f>
        <v>1626000000</v>
      </c>
      <c r="E46" s="20">
        <f>+'2022'!I46</f>
        <v>5243000000</v>
      </c>
      <c r="F46" s="20">
        <f>+'2023'!I46</f>
        <v>1860000000</v>
      </c>
      <c r="G46" s="20">
        <f t="shared" si="20"/>
        <v>8961739928.5400009</v>
      </c>
      <c r="H46" s="40"/>
      <c r="I46" s="40"/>
      <c r="J46" s="40"/>
      <c r="K46" s="40"/>
    </row>
    <row r="47" spans="1:11" s="21" customFormat="1" x14ac:dyDescent="0.25">
      <c r="A47" s="19" t="s">
        <v>509</v>
      </c>
      <c r="B47" s="18">
        <v>17</v>
      </c>
      <c r="C47" s="20">
        <f>+'2020'!I47</f>
        <v>0</v>
      </c>
      <c r="D47" s="20">
        <f>+'2021'!I47</f>
        <v>70000000</v>
      </c>
      <c r="E47" s="20">
        <f>+'2022'!I47</f>
        <v>70000000</v>
      </c>
      <c r="F47" s="20">
        <f>+'2023'!I47</f>
        <v>100000000</v>
      </c>
      <c r="G47" s="20">
        <f t="shared" si="20"/>
        <v>240000000</v>
      </c>
      <c r="H47" s="40"/>
      <c r="I47" s="40"/>
      <c r="J47" s="40"/>
      <c r="K47" s="40"/>
    </row>
    <row r="48" spans="1:11" s="37" customFormat="1" x14ac:dyDescent="0.25">
      <c r="A48" s="36" t="s">
        <v>501</v>
      </c>
      <c r="B48" s="34">
        <v>6</v>
      </c>
      <c r="C48" s="22">
        <f>+'2020'!I48</f>
        <v>0</v>
      </c>
      <c r="D48" s="22">
        <f>+'2021'!I48</f>
        <v>2040000000</v>
      </c>
      <c r="E48" s="22">
        <f>+'2022'!I48</f>
        <v>40000000</v>
      </c>
      <c r="F48" s="22">
        <f>+'2023'!I48</f>
        <v>40000000</v>
      </c>
      <c r="G48" s="20">
        <f t="shared" si="20"/>
        <v>2120000000</v>
      </c>
      <c r="H48" s="40"/>
      <c r="I48" s="40"/>
      <c r="J48" s="40"/>
      <c r="K48" s="40"/>
    </row>
    <row r="49" spans="1:11" s="37" customFormat="1" x14ac:dyDescent="0.25">
      <c r="A49" s="36" t="s">
        <v>500</v>
      </c>
      <c r="B49" s="34">
        <v>9</v>
      </c>
      <c r="C49" s="22">
        <f>+'2020'!I49</f>
        <v>8000000</v>
      </c>
      <c r="D49" s="22">
        <f>+'2021'!I49</f>
        <v>40000000</v>
      </c>
      <c r="E49" s="22">
        <f>+'2022'!I49</f>
        <v>40000000</v>
      </c>
      <c r="F49" s="22">
        <f>+'2023'!I49</f>
        <v>40000000</v>
      </c>
      <c r="G49" s="20">
        <f t="shared" si="20"/>
        <v>128000000</v>
      </c>
      <c r="H49" s="40"/>
      <c r="I49" s="40"/>
      <c r="J49" s="40"/>
      <c r="K49" s="40"/>
    </row>
    <row r="50" spans="1:11" s="37" customFormat="1" x14ac:dyDescent="0.25">
      <c r="A50" s="36" t="s">
        <v>503</v>
      </c>
      <c r="B50" s="34">
        <v>3</v>
      </c>
      <c r="C50" s="22">
        <f>+'2020'!I50</f>
        <v>0</v>
      </c>
      <c r="D50" s="22">
        <f>+'2021'!I50</f>
        <v>10000000</v>
      </c>
      <c r="E50" s="22">
        <f>+'2022'!I50</f>
        <v>10000000</v>
      </c>
      <c r="F50" s="22">
        <f>+'2023'!I50</f>
        <v>10000000</v>
      </c>
      <c r="G50" s="20">
        <f t="shared" si="20"/>
        <v>30000000</v>
      </c>
      <c r="H50" s="40"/>
      <c r="I50" s="40"/>
      <c r="J50" s="40"/>
      <c r="K50" s="40"/>
    </row>
    <row r="51" spans="1:11" s="21" customFormat="1" x14ac:dyDescent="0.25">
      <c r="A51" s="19" t="s">
        <v>508</v>
      </c>
      <c r="B51" s="18">
        <v>2</v>
      </c>
      <c r="C51" s="20">
        <f>+'2020'!I51</f>
        <v>9509052</v>
      </c>
      <c r="D51" s="20">
        <f>+'2021'!I51</f>
        <v>30000000</v>
      </c>
      <c r="E51" s="20">
        <f>+'2022'!I51</f>
        <v>30000000</v>
      </c>
      <c r="F51" s="20">
        <f>+'2023'!I51</f>
        <v>30000000</v>
      </c>
      <c r="G51" s="20">
        <f t="shared" si="20"/>
        <v>99509052</v>
      </c>
      <c r="H51" s="40"/>
      <c r="I51" s="40"/>
      <c r="J51" s="40"/>
      <c r="K51" s="40"/>
    </row>
    <row r="52" spans="1:11" x14ac:dyDescent="0.25">
      <c r="A52" s="7" t="s">
        <v>512</v>
      </c>
      <c r="B52" s="11">
        <f>+B53</f>
        <v>11</v>
      </c>
      <c r="C52" s="13">
        <f t="shared" ref="B52:G53" si="21">+C53</f>
        <v>163500058</v>
      </c>
      <c r="D52" s="13">
        <f t="shared" si="21"/>
        <v>359000000</v>
      </c>
      <c r="E52" s="13">
        <f t="shared" si="21"/>
        <v>363000000</v>
      </c>
      <c r="F52" s="13">
        <f t="shared" si="21"/>
        <v>368000000</v>
      </c>
      <c r="G52" s="13">
        <f t="shared" si="21"/>
        <v>1253500058</v>
      </c>
      <c r="H52" s="40"/>
      <c r="I52" s="40"/>
      <c r="J52" s="40"/>
      <c r="K52" s="40"/>
    </row>
    <row r="53" spans="1:11" x14ac:dyDescent="0.25">
      <c r="A53" s="2" t="s">
        <v>510</v>
      </c>
      <c r="B53" s="3">
        <f t="shared" si="21"/>
        <v>11</v>
      </c>
      <c r="C53" s="14">
        <f>+C54</f>
        <v>163500058</v>
      </c>
      <c r="D53" s="14">
        <f>+D54</f>
        <v>359000000</v>
      </c>
      <c r="E53" s="14">
        <f>+E54</f>
        <v>363000000</v>
      </c>
      <c r="F53" s="14">
        <f>+F54</f>
        <v>368000000</v>
      </c>
      <c r="G53" s="14">
        <f t="shared" si="21"/>
        <v>1253500058</v>
      </c>
      <c r="H53" s="40"/>
      <c r="I53" s="40"/>
      <c r="J53" s="40"/>
      <c r="K53" s="40"/>
    </row>
    <row r="54" spans="1:11" s="37" customFormat="1" x14ac:dyDescent="0.25">
      <c r="A54" s="36" t="s">
        <v>845</v>
      </c>
      <c r="B54" s="34">
        <v>11</v>
      </c>
      <c r="C54" s="22">
        <f>+'2020'!I54</f>
        <v>163500058</v>
      </c>
      <c r="D54" s="22">
        <f>+'2021'!I54</f>
        <v>359000000</v>
      </c>
      <c r="E54" s="22">
        <f>+'2022'!I54</f>
        <v>363000000</v>
      </c>
      <c r="F54" s="22">
        <f>+'2023'!I54</f>
        <v>368000000</v>
      </c>
      <c r="G54" s="20">
        <f>SUM(C54:F54)</f>
        <v>1253500058</v>
      </c>
      <c r="H54" s="40"/>
      <c r="I54" s="40"/>
      <c r="J54" s="40"/>
      <c r="K54" s="40"/>
    </row>
    <row r="55" spans="1:11" x14ac:dyDescent="0.25">
      <c r="A55" s="7" t="s">
        <v>513</v>
      </c>
      <c r="B55" s="11">
        <f t="shared" ref="B55:G55" si="22">+B58+B62+B56</f>
        <v>32</v>
      </c>
      <c r="C55" s="13">
        <f t="shared" si="22"/>
        <v>3560242198.2500005</v>
      </c>
      <c r="D55" s="13">
        <f t="shared" si="22"/>
        <v>8785000000</v>
      </c>
      <c r="E55" s="13">
        <f t="shared" si="22"/>
        <v>14164000000</v>
      </c>
      <c r="F55" s="13">
        <f t="shared" si="22"/>
        <v>2542000000</v>
      </c>
      <c r="G55" s="13">
        <f t="shared" si="22"/>
        <v>29051242198.25</v>
      </c>
      <c r="H55" s="40"/>
      <c r="I55" s="40"/>
      <c r="J55" s="40"/>
      <c r="K55" s="40"/>
    </row>
    <row r="56" spans="1:11" x14ac:dyDescent="0.25">
      <c r="A56" s="2" t="s">
        <v>519</v>
      </c>
      <c r="B56" s="3">
        <f t="shared" ref="B56:G56" si="23">+B57</f>
        <v>6</v>
      </c>
      <c r="C56" s="14">
        <f t="shared" si="23"/>
        <v>684792597.36000001</v>
      </c>
      <c r="D56" s="14">
        <f t="shared" si="23"/>
        <v>1003000000</v>
      </c>
      <c r="E56" s="14">
        <f t="shared" si="23"/>
        <v>1105000000</v>
      </c>
      <c r="F56" s="14">
        <f t="shared" si="23"/>
        <v>1206000000</v>
      </c>
      <c r="G56" s="14">
        <f t="shared" si="23"/>
        <v>3998792597.3600001</v>
      </c>
      <c r="H56" s="40"/>
      <c r="I56" s="40"/>
      <c r="J56" s="40"/>
      <c r="K56" s="40"/>
    </row>
    <row r="57" spans="1:11" s="21" customFormat="1" x14ac:dyDescent="0.25">
      <c r="A57" s="19" t="s">
        <v>520</v>
      </c>
      <c r="B57" s="18">
        <v>6</v>
      </c>
      <c r="C57" s="20">
        <f>+'2020'!I57</f>
        <v>684792597.36000001</v>
      </c>
      <c r="D57" s="20">
        <f>+'2021'!I57</f>
        <v>1003000000</v>
      </c>
      <c r="E57" s="20">
        <f>+'2022'!I57</f>
        <v>1105000000</v>
      </c>
      <c r="F57" s="20">
        <f>+'2023'!I57</f>
        <v>1206000000</v>
      </c>
      <c r="G57" s="20">
        <f>SUM(C57:F57)</f>
        <v>3998792597.3600001</v>
      </c>
      <c r="H57" s="40"/>
      <c r="I57" s="40"/>
      <c r="J57" s="40"/>
      <c r="K57" s="40"/>
    </row>
    <row r="58" spans="1:11" x14ac:dyDescent="0.25">
      <c r="A58" s="2" t="s">
        <v>514</v>
      </c>
      <c r="B58" s="3">
        <f t="shared" ref="B58:G58" si="24">SUM(B59:B61)</f>
        <v>24</v>
      </c>
      <c r="C58" s="14">
        <f t="shared" si="24"/>
        <v>2589449600.8900003</v>
      </c>
      <c r="D58" s="14">
        <f t="shared" si="24"/>
        <v>7782000000</v>
      </c>
      <c r="E58" s="14">
        <f t="shared" si="24"/>
        <v>13059000000</v>
      </c>
      <c r="F58" s="14">
        <f t="shared" si="24"/>
        <v>1336000000</v>
      </c>
      <c r="G58" s="14">
        <f t="shared" si="24"/>
        <v>24766449600.889999</v>
      </c>
      <c r="H58" s="40"/>
      <c r="I58" s="40"/>
      <c r="J58" s="40"/>
      <c r="K58" s="40"/>
    </row>
    <row r="59" spans="1:11" s="37" customFormat="1" x14ac:dyDescent="0.25">
      <c r="A59" s="36" t="s">
        <v>846</v>
      </c>
      <c r="B59" s="34">
        <v>8</v>
      </c>
      <c r="C59" s="22">
        <f>+'2020'!I59</f>
        <v>1009115267.72</v>
      </c>
      <c r="D59" s="22">
        <f>+'2021'!I59</f>
        <v>5194760000</v>
      </c>
      <c r="E59" s="22">
        <f>+'2022'!I59</f>
        <v>890620000</v>
      </c>
      <c r="F59" s="22">
        <f>+'2023'!I59</f>
        <v>186480000</v>
      </c>
      <c r="G59" s="20">
        <f>SUM(C59:F59)</f>
        <v>7280975267.7200003</v>
      </c>
      <c r="H59" s="40"/>
      <c r="I59" s="40"/>
      <c r="J59" s="40"/>
      <c r="K59" s="40"/>
    </row>
    <row r="60" spans="1:11" s="37" customFormat="1" x14ac:dyDescent="0.25">
      <c r="A60" s="36" t="s">
        <v>515</v>
      </c>
      <c r="B60" s="34">
        <v>9</v>
      </c>
      <c r="C60" s="22">
        <f>+'2020'!I60</f>
        <v>1267501732</v>
      </c>
      <c r="D60" s="22">
        <f>+'2021'!I60</f>
        <v>1008540000</v>
      </c>
      <c r="E60" s="22">
        <f>+'2022'!I60</f>
        <v>6797730000</v>
      </c>
      <c r="F60" s="22">
        <f>+'2023'!I60</f>
        <v>786920000</v>
      </c>
      <c r="G60" s="20">
        <f>SUM(C60:F60)</f>
        <v>9860691732</v>
      </c>
      <c r="H60" s="40"/>
      <c r="I60" s="40"/>
      <c r="J60" s="40"/>
      <c r="K60" s="40"/>
    </row>
    <row r="61" spans="1:11" s="21" customFormat="1" x14ac:dyDescent="0.25">
      <c r="A61" s="19" t="s">
        <v>516</v>
      </c>
      <c r="B61" s="18">
        <v>7</v>
      </c>
      <c r="C61" s="20">
        <f>+'2020'!I61</f>
        <v>312832601.17000002</v>
      </c>
      <c r="D61" s="20">
        <f>+'2021'!I61</f>
        <v>1578700000</v>
      </c>
      <c r="E61" s="20">
        <f>+'2022'!I61</f>
        <v>5370650000</v>
      </c>
      <c r="F61" s="20">
        <f>+'2023'!I61</f>
        <v>362600000</v>
      </c>
      <c r="G61" s="20">
        <f>SUM(C61:F61)</f>
        <v>7624782601.1700001</v>
      </c>
      <c r="H61" s="40"/>
      <c r="I61" s="40"/>
      <c r="J61" s="40"/>
      <c r="K61" s="40"/>
    </row>
    <row r="62" spans="1:11" x14ac:dyDescent="0.25">
      <c r="A62" s="2" t="s">
        <v>518</v>
      </c>
      <c r="B62" s="3">
        <f t="shared" ref="B62:G62" si="25">+B63</f>
        <v>2</v>
      </c>
      <c r="C62" s="14">
        <f t="shared" si="25"/>
        <v>286000000</v>
      </c>
      <c r="D62" s="14">
        <f t="shared" si="25"/>
        <v>0</v>
      </c>
      <c r="E62" s="14">
        <f t="shared" si="25"/>
        <v>0</v>
      </c>
      <c r="F62" s="14">
        <f t="shared" si="25"/>
        <v>0</v>
      </c>
      <c r="G62" s="14">
        <f t="shared" si="25"/>
        <v>286000000</v>
      </c>
      <c r="H62" s="40"/>
      <c r="I62" s="40"/>
      <c r="J62" s="40"/>
      <c r="K62" s="40"/>
    </row>
    <row r="63" spans="1:11" s="21" customFormat="1" x14ac:dyDescent="0.25">
      <c r="A63" s="19" t="s">
        <v>517</v>
      </c>
      <c r="B63" s="18">
        <v>2</v>
      </c>
      <c r="C63" s="20">
        <f>+'2020'!I63</f>
        <v>286000000</v>
      </c>
      <c r="D63" s="20">
        <f>+'2021'!I63</f>
        <v>0</v>
      </c>
      <c r="E63" s="20">
        <f>+'2022'!I63</f>
        <v>0</v>
      </c>
      <c r="F63" s="20">
        <f>+'2023'!I63</f>
        <v>0</v>
      </c>
      <c r="G63" s="20">
        <f>SUM(C63:F63)</f>
        <v>286000000</v>
      </c>
      <c r="H63" s="40"/>
      <c r="I63" s="40"/>
      <c r="J63" s="40"/>
      <c r="K63" s="40"/>
    </row>
    <row r="64" spans="1:11" x14ac:dyDescent="0.25">
      <c r="A64" s="8" t="s">
        <v>521</v>
      </c>
      <c r="B64" s="10">
        <f t="shared" ref="B64:G64" si="26">+B65</f>
        <v>23</v>
      </c>
      <c r="C64" s="12">
        <f t="shared" si="26"/>
        <v>1888800875.23</v>
      </c>
      <c r="D64" s="12">
        <f t="shared" si="26"/>
        <v>1677000000</v>
      </c>
      <c r="E64" s="12">
        <f t="shared" si="26"/>
        <v>6503000000</v>
      </c>
      <c r="F64" s="12">
        <f t="shared" si="26"/>
        <v>1541000000</v>
      </c>
      <c r="G64" s="12">
        <f t="shared" si="26"/>
        <v>11609800875.23</v>
      </c>
      <c r="H64" s="40"/>
      <c r="I64" s="40"/>
      <c r="J64" s="40"/>
      <c r="K64" s="40"/>
    </row>
    <row r="65" spans="1:11" x14ac:dyDescent="0.25">
      <c r="A65" s="7" t="s">
        <v>522</v>
      </c>
      <c r="B65" s="11">
        <f t="shared" ref="B65:G65" si="27">+B74+B78+B66+B69+B72+B76</f>
        <v>23</v>
      </c>
      <c r="C65" s="13">
        <f t="shared" si="27"/>
        <v>1888800875.23</v>
      </c>
      <c r="D65" s="13">
        <f t="shared" si="27"/>
        <v>1677000000</v>
      </c>
      <c r="E65" s="13">
        <f t="shared" si="27"/>
        <v>6503000000</v>
      </c>
      <c r="F65" s="13">
        <f t="shared" si="27"/>
        <v>1541000000</v>
      </c>
      <c r="G65" s="13">
        <f t="shared" si="27"/>
        <v>11609800875.23</v>
      </c>
      <c r="H65" s="40"/>
      <c r="I65" s="40"/>
      <c r="J65" s="40"/>
      <c r="K65" s="40"/>
    </row>
    <row r="66" spans="1:11" x14ac:dyDescent="0.25">
      <c r="A66" s="2" t="s">
        <v>526</v>
      </c>
      <c r="B66" s="3">
        <f t="shared" ref="B66:G66" si="28">SUM(B67:B68)</f>
        <v>4</v>
      </c>
      <c r="C66" s="31">
        <f t="shared" si="28"/>
        <v>133889491</v>
      </c>
      <c r="D66" s="31">
        <f t="shared" si="28"/>
        <v>70000000</v>
      </c>
      <c r="E66" s="31">
        <f t="shared" si="28"/>
        <v>40000000</v>
      </c>
      <c r="F66" s="31">
        <f t="shared" si="28"/>
        <v>70000000</v>
      </c>
      <c r="G66" s="31">
        <f t="shared" si="28"/>
        <v>313889491</v>
      </c>
      <c r="H66" s="40"/>
      <c r="I66" s="40"/>
      <c r="J66" s="40"/>
      <c r="K66" s="40"/>
    </row>
    <row r="67" spans="1:11" s="37" customFormat="1" x14ac:dyDescent="0.25">
      <c r="A67" s="36" t="s">
        <v>848</v>
      </c>
      <c r="B67" s="34">
        <v>3</v>
      </c>
      <c r="C67" s="22">
        <f>+'2020'!I67</f>
        <v>133889491</v>
      </c>
      <c r="D67" s="22">
        <f>+'2021'!I67</f>
        <v>30000000</v>
      </c>
      <c r="E67" s="22">
        <f>+'2022'!I67</f>
        <v>0</v>
      </c>
      <c r="F67" s="22">
        <f>+'2023'!I67</f>
        <v>30000000</v>
      </c>
      <c r="G67" s="20">
        <f>SUM(C67:F67)</f>
        <v>193889491</v>
      </c>
      <c r="H67" s="40"/>
      <c r="I67" s="40"/>
      <c r="J67" s="40"/>
      <c r="K67" s="40"/>
    </row>
    <row r="68" spans="1:11" s="21" customFormat="1" x14ac:dyDescent="0.25">
      <c r="A68" s="19" t="s">
        <v>849</v>
      </c>
      <c r="B68" s="18">
        <v>1</v>
      </c>
      <c r="C68" s="20">
        <f>+'2020'!I68</f>
        <v>0</v>
      </c>
      <c r="D68" s="20">
        <f>+'2021'!I68</f>
        <v>40000000</v>
      </c>
      <c r="E68" s="20">
        <f>+'2022'!I68</f>
        <v>40000000</v>
      </c>
      <c r="F68" s="20">
        <f>+'2023'!I68</f>
        <v>40000000</v>
      </c>
      <c r="G68" s="20">
        <f>SUM(C68:F68)</f>
        <v>120000000</v>
      </c>
      <c r="H68" s="40"/>
      <c r="I68" s="40"/>
      <c r="J68" s="40"/>
      <c r="K68" s="40"/>
    </row>
    <row r="69" spans="1:11" x14ac:dyDescent="0.25">
      <c r="A69" s="2" t="s">
        <v>527</v>
      </c>
      <c r="B69" s="3">
        <f t="shared" ref="B69:G69" si="29">SUM(B70:B71)</f>
        <v>9</v>
      </c>
      <c r="C69" s="31">
        <f t="shared" si="29"/>
        <v>769917408.23000002</v>
      </c>
      <c r="D69" s="31">
        <f t="shared" si="29"/>
        <v>837000000</v>
      </c>
      <c r="E69" s="31">
        <f t="shared" si="29"/>
        <v>889000000</v>
      </c>
      <c r="F69" s="31">
        <f t="shared" si="29"/>
        <v>921000000</v>
      </c>
      <c r="G69" s="31">
        <f t="shared" si="29"/>
        <v>3416917408.23</v>
      </c>
      <c r="H69" s="40"/>
      <c r="I69" s="40"/>
      <c r="J69" s="40"/>
      <c r="K69" s="40"/>
    </row>
    <row r="70" spans="1:11" s="21" customFormat="1" x14ac:dyDescent="0.25">
      <c r="A70" s="19" t="s">
        <v>850</v>
      </c>
      <c r="B70" s="18">
        <v>4</v>
      </c>
      <c r="C70" s="20">
        <f>+'2020'!I70</f>
        <v>769917408.23000002</v>
      </c>
      <c r="D70" s="20">
        <f>+'2021'!I70</f>
        <v>817000000</v>
      </c>
      <c r="E70" s="20">
        <f>+'2022'!I70</f>
        <v>849000000</v>
      </c>
      <c r="F70" s="20">
        <f>+'2023'!I70</f>
        <v>881000000</v>
      </c>
      <c r="G70" s="20">
        <f>SUM(C70:F70)</f>
        <v>3316917408.23</v>
      </c>
      <c r="H70" s="40"/>
      <c r="I70" s="40"/>
      <c r="J70" s="40"/>
      <c r="K70" s="40"/>
    </row>
    <row r="71" spans="1:11" s="21" customFormat="1" x14ac:dyDescent="0.25">
      <c r="A71" s="19" t="s">
        <v>528</v>
      </c>
      <c r="B71" s="18">
        <v>5</v>
      </c>
      <c r="C71" s="20">
        <f>+'2020'!I71</f>
        <v>0</v>
      </c>
      <c r="D71" s="20">
        <f>+'2021'!I71</f>
        <v>20000000</v>
      </c>
      <c r="E71" s="20">
        <f>+'2022'!I71</f>
        <v>40000000</v>
      </c>
      <c r="F71" s="20">
        <f>+'2023'!I71</f>
        <v>40000000</v>
      </c>
      <c r="G71" s="20">
        <f>SUM(C71:F71)</f>
        <v>100000000</v>
      </c>
      <c r="H71" s="40"/>
      <c r="I71" s="40"/>
      <c r="J71" s="40"/>
      <c r="K71" s="40"/>
    </row>
    <row r="72" spans="1:11" x14ac:dyDescent="0.25">
      <c r="A72" s="2" t="s">
        <v>529</v>
      </c>
      <c r="B72" s="3">
        <f t="shared" ref="B72:G72" si="30">+B73</f>
        <v>7</v>
      </c>
      <c r="C72" s="14">
        <f t="shared" si="30"/>
        <v>17000000</v>
      </c>
      <c r="D72" s="14">
        <f t="shared" si="30"/>
        <v>30000000</v>
      </c>
      <c r="E72" s="14">
        <f t="shared" si="30"/>
        <v>40000000</v>
      </c>
      <c r="F72" s="14">
        <f t="shared" si="30"/>
        <v>40000000</v>
      </c>
      <c r="G72" s="14">
        <f t="shared" si="30"/>
        <v>127000000</v>
      </c>
      <c r="H72" s="40"/>
      <c r="I72" s="40"/>
      <c r="J72" s="40"/>
      <c r="K72" s="40"/>
    </row>
    <row r="73" spans="1:11" s="21" customFormat="1" x14ac:dyDescent="0.25">
      <c r="A73" s="19" t="s">
        <v>530</v>
      </c>
      <c r="B73" s="18">
        <v>7</v>
      </c>
      <c r="C73" s="20">
        <f>+'2020'!I73</f>
        <v>17000000</v>
      </c>
      <c r="D73" s="20">
        <f>+'2021'!I73</f>
        <v>30000000</v>
      </c>
      <c r="E73" s="20">
        <f>+'2022'!I73</f>
        <v>40000000</v>
      </c>
      <c r="F73" s="20">
        <f>+'2023'!I73</f>
        <v>40000000</v>
      </c>
      <c r="G73" s="20">
        <f>SUM(C73:F73)</f>
        <v>127000000</v>
      </c>
      <c r="H73" s="40"/>
      <c r="I73" s="40"/>
      <c r="J73" s="40"/>
      <c r="K73" s="40"/>
    </row>
    <row r="74" spans="1:11" x14ac:dyDescent="0.25">
      <c r="A74" s="2" t="s">
        <v>524</v>
      </c>
      <c r="B74" s="3">
        <f>+B75</f>
        <v>1</v>
      </c>
      <c r="C74" s="14">
        <f>+C75</f>
        <v>67993976</v>
      </c>
      <c r="D74" s="14">
        <f>+D75</f>
        <v>0</v>
      </c>
      <c r="E74" s="14">
        <f>+E75</f>
        <v>5000000000</v>
      </c>
      <c r="F74" s="14">
        <f>+F75</f>
        <v>0</v>
      </c>
      <c r="G74" s="20">
        <f>SUM(C74:F74)</f>
        <v>5067993976</v>
      </c>
      <c r="H74" s="40"/>
      <c r="I74" s="40"/>
      <c r="J74" s="40"/>
      <c r="K74" s="40"/>
    </row>
    <row r="75" spans="1:11" s="37" customFormat="1" x14ac:dyDescent="0.25">
      <c r="A75" s="36" t="s">
        <v>523</v>
      </c>
      <c r="B75" s="34">
        <v>1</v>
      </c>
      <c r="C75" s="22">
        <f>+'2020'!I75</f>
        <v>67993976</v>
      </c>
      <c r="D75" s="22">
        <f>+'2021'!I75</f>
        <v>0</v>
      </c>
      <c r="E75" s="22">
        <f>+'2022'!I75</f>
        <v>5000000000</v>
      </c>
      <c r="F75" s="22">
        <f>+'2023'!I75</f>
        <v>0</v>
      </c>
      <c r="G75" s="20">
        <f>SUM(C75:F75)</f>
        <v>5067993976</v>
      </c>
      <c r="H75" s="40"/>
      <c r="I75" s="40"/>
      <c r="J75" s="40"/>
      <c r="K75" s="40"/>
    </row>
    <row r="76" spans="1:11" s="39" customFormat="1" x14ac:dyDescent="0.25">
      <c r="A76" s="38" t="s">
        <v>857</v>
      </c>
      <c r="B76" s="35">
        <f t="shared" ref="B76:G76" si="31">+B77</f>
        <v>1</v>
      </c>
      <c r="C76" s="17">
        <f t="shared" si="31"/>
        <v>400000000</v>
      </c>
      <c r="D76" s="17">
        <f t="shared" si="31"/>
        <v>700000000</v>
      </c>
      <c r="E76" s="17">
        <f t="shared" si="31"/>
        <v>484000000</v>
      </c>
      <c r="F76" s="17">
        <f t="shared" si="31"/>
        <v>470000000</v>
      </c>
      <c r="G76" s="17">
        <f t="shared" si="31"/>
        <v>2054000000</v>
      </c>
      <c r="H76" s="40"/>
      <c r="I76" s="40"/>
      <c r="J76" s="40"/>
      <c r="K76" s="40"/>
    </row>
    <row r="77" spans="1:11" s="37" customFormat="1" x14ac:dyDescent="0.25">
      <c r="A77" s="36" t="s">
        <v>531</v>
      </c>
      <c r="B77" s="34">
        <v>1</v>
      </c>
      <c r="C77" s="22">
        <f>+'2020'!I77</f>
        <v>400000000</v>
      </c>
      <c r="D77" s="22">
        <f>+'2021'!I77</f>
        <v>700000000</v>
      </c>
      <c r="E77" s="22">
        <f>+'2022'!I77</f>
        <v>484000000</v>
      </c>
      <c r="F77" s="22">
        <f>+'2023'!I77</f>
        <v>470000000</v>
      </c>
      <c r="G77" s="20">
        <f>SUM(C77:F77)</f>
        <v>2054000000</v>
      </c>
      <c r="H77" s="40"/>
      <c r="I77" s="40"/>
      <c r="J77" s="40"/>
      <c r="K77" s="40"/>
    </row>
    <row r="78" spans="1:11" s="39" customFormat="1" x14ac:dyDescent="0.25">
      <c r="A78" s="38" t="s">
        <v>851</v>
      </c>
      <c r="B78" s="35">
        <f t="shared" ref="B78:G78" si="32">+B79</f>
        <v>1</v>
      </c>
      <c r="C78" s="17">
        <f t="shared" si="32"/>
        <v>500000000</v>
      </c>
      <c r="D78" s="17">
        <f t="shared" si="32"/>
        <v>40000000</v>
      </c>
      <c r="E78" s="17">
        <f t="shared" si="32"/>
        <v>50000000</v>
      </c>
      <c r="F78" s="17">
        <f t="shared" si="32"/>
        <v>40000000</v>
      </c>
      <c r="G78" s="17">
        <f t="shared" si="32"/>
        <v>630000000</v>
      </c>
      <c r="H78" s="40"/>
      <c r="I78" s="40"/>
      <c r="J78" s="40"/>
      <c r="K78" s="40"/>
    </row>
    <row r="79" spans="1:11" s="37" customFormat="1" x14ac:dyDescent="0.25">
      <c r="A79" s="36" t="s">
        <v>525</v>
      </c>
      <c r="B79" s="34">
        <v>1</v>
      </c>
      <c r="C79" s="22">
        <f>+'2020'!I79</f>
        <v>500000000</v>
      </c>
      <c r="D79" s="22">
        <f>+'2021'!I79</f>
        <v>40000000</v>
      </c>
      <c r="E79" s="22">
        <f>+'2022'!I79</f>
        <v>50000000</v>
      </c>
      <c r="F79" s="22">
        <f>+'2023'!I79</f>
        <v>40000000</v>
      </c>
      <c r="G79" s="20">
        <f>SUM(C79:F79)</f>
        <v>630000000</v>
      </c>
      <c r="H79" s="40"/>
      <c r="I79" s="40"/>
      <c r="J79" s="40"/>
      <c r="K79" s="40"/>
    </row>
    <row r="80" spans="1:11" x14ac:dyDescent="0.25">
      <c r="A80" s="8" t="s">
        <v>56</v>
      </c>
      <c r="B80" s="10">
        <f t="shared" ref="B80:G80" si="33">+B81+B90+B105+B99+B102</f>
        <v>49</v>
      </c>
      <c r="C80" s="32">
        <f t="shared" si="33"/>
        <v>2057485445.99</v>
      </c>
      <c r="D80" s="32">
        <f t="shared" si="33"/>
        <v>5986000000</v>
      </c>
      <c r="E80" s="32">
        <f t="shared" si="33"/>
        <v>1243000000</v>
      </c>
      <c r="F80" s="32">
        <f t="shared" si="33"/>
        <v>4860000000</v>
      </c>
      <c r="G80" s="32">
        <f t="shared" si="33"/>
        <v>14146485445.99</v>
      </c>
      <c r="H80" s="40"/>
      <c r="I80" s="40"/>
      <c r="J80" s="40"/>
      <c r="K80" s="40"/>
    </row>
    <row r="81" spans="1:11" x14ac:dyDescent="0.25">
      <c r="A81" s="7" t="s">
        <v>51</v>
      </c>
      <c r="B81" s="11">
        <f t="shared" ref="B81:G81" si="34">+B82+B84+B86+B88</f>
        <v>20</v>
      </c>
      <c r="C81" s="29">
        <f t="shared" si="34"/>
        <v>812106609.99000001</v>
      </c>
      <c r="D81" s="29">
        <f t="shared" si="34"/>
        <v>550000000</v>
      </c>
      <c r="E81" s="29">
        <f t="shared" si="34"/>
        <v>564000000</v>
      </c>
      <c r="F81" s="29">
        <f t="shared" si="34"/>
        <v>3510000000</v>
      </c>
      <c r="G81" s="29">
        <f t="shared" si="34"/>
        <v>5436106609.9899998</v>
      </c>
      <c r="H81" s="40"/>
      <c r="I81" s="40"/>
      <c r="J81" s="40"/>
      <c r="K81" s="40"/>
    </row>
    <row r="82" spans="1:11" x14ac:dyDescent="0.25">
      <c r="A82" s="2" t="s">
        <v>852</v>
      </c>
      <c r="B82" s="11">
        <f t="shared" ref="B82:G82" si="35">+B83</f>
        <v>8</v>
      </c>
      <c r="C82" s="29">
        <f t="shared" si="35"/>
        <v>400106609.99000001</v>
      </c>
      <c r="D82" s="29">
        <f t="shared" si="35"/>
        <v>100000000</v>
      </c>
      <c r="E82" s="29">
        <f t="shared" si="35"/>
        <v>100000000</v>
      </c>
      <c r="F82" s="29">
        <f t="shared" si="35"/>
        <v>50000000</v>
      </c>
      <c r="G82" s="29">
        <f t="shared" si="35"/>
        <v>650106609.99000001</v>
      </c>
      <c r="H82" s="40"/>
      <c r="I82" s="40"/>
      <c r="J82" s="40"/>
      <c r="K82" s="40"/>
    </row>
    <row r="83" spans="1:11" s="21" customFormat="1" x14ac:dyDescent="0.25">
      <c r="A83" s="19" t="s">
        <v>853</v>
      </c>
      <c r="B83" s="27">
        <v>8</v>
      </c>
      <c r="C83" s="28">
        <f>+'2020'!I83</f>
        <v>400106609.99000001</v>
      </c>
      <c r="D83" s="28">
        <f>+'2021'!I83</f>
        <v>100000000</v>
      </c>
      <c r="E83" s="28">
        <f>+'2022'!I83</f>
        <v>100000000</v>
      </c>
      <c r="F83" s="28">
        <f>+'2023'!I83</f>
        <v>50000000</v>
      </c>
      <c r="G83" s="20">
        <f>SUM(C83:F83)</f>
        <v>650106609.99000001</v>
      </c>
      <c r="H83" s="40"/>
      <c r="I83" s="40"/>
      <c r="J83" s="40"/>
      <c r="K83" s="40"/>
    </row>
    <row r="84" spans="1:11" x14ac:dyDescent="0.25">
      <c r="A84" s="2" t="s">
        <v>532</v>
      </c>
      <c r="B84" s="3">
        <f t="shared" ref="B84:G84" si="36">+B85</f>
        <v>3</v>
      </c>
      <c r="C84" s="14">
        <f t="shared" si="36"/>
        <v>12000000</v>
      </c>
      <c r="D84" s="14">
        <f t="shared" si="36"/>
        <v>30000000</v>
      </c>
      <c r="E84" s="14">
        <f t="shared" si="36"/>
        <v>44000000</v>
      </c>
      <c r="F84" s="14">
        <f t="shared" si="36"/>
        <v>40000000</v>
      </c>
      <c r="G84" s="14">
        <f t="shared" si="36"/>
        <v>126000000</v>
      </c>
      <c r="H84" s="40"/>
      <c r="I84" s="40"/>
      <c r="J84" s="40"/>
      <c r="K84" s="40"/>
    </row>
    <row r="85" spans="1:11" s="21" customFormat="1" x14ac:dyDescent="0.25">
      <c r="A85" s="19" t="s">
        <v>858</v>
      </c>
      <c r="B85" s="34">
        <v>3</v>
      </c>
      <c r="C85" s="20">
        <f>+'2020'!I85</f>
        <v>12000000</v>
      </c>
      <c r="D85" s="20">
        <f>+'2021'!I85</f>
        <v>30000000</v>
      </c>
      <c r="E85" s="20">
        <f>+'2022'!I85</f>
        <v>44000000</v>
      </c>
      <c r="F85" s="20">
        <f>+'2023'!I85</f>
        <v>40000000</v>
      </c>
      <c r="G85" s="20">
        <f>SUM(C85:F85)</f>
        <v>126000000</v>
      </c>
      <c r="H85" s="40"/>
      <c r="I85" s="40"/>
      <c r="J85" s="40"/>
      <c r="K85" s="40"/>
    </row>
    <row r="86" spans="1:11" x14ac:dyDescent="0.25">
      <c r="A86" s="2" t="s">
        <v>535</v>
      </c>
      <c r="B86" s="3">
        <f t="shared" ref="B86:G86" si="37">+B87</f>
        <v>3</v>
      </c>
      <c r="C86" s="14">
        <f t="shared" si="37"/>
        <v>0</v>
      </c>
      <c r="D86" s="14">
        <f t="shared" si="37"/>
        <v>0</v>
      </c>
      <c r="E86" s="14">
        <f t="shared" si="37"/>
        <v>0</v>
      </c>
      <c r="F86" s="14">
        <f t="shared" si="37"/>
        <v>3000000000</v>
      </c>
      <c r="G86" s="14">
        <f t="shared" si="37"/>
        <v>3000000000</v>
      </c>
      <c r="H86" s="40"/>
      <c r="I86" s="40"/>
      <c r="J86" s="40"/>
      <c r="K86" s="40"/>
    </row>
    <row r="87" spans="1:11" s="21" customFormat="1" x14ac:dyDescent="0.25">
      <c r="A87" s="19" t="s">
        <v>536</v>
      </c>
      <c r="B87" s="18">
        <v>3</v>
      </c>
      <c r="C87" s="20">
        <f>+'2020'!I87</f>
        <v>0</v>
      </c>
      <c r="D87" s="20">
        <f>+'2021'!I87</f>
        <v>0</v>
      </c>
      <c r="E87" s="20">
        <f>+'2022'!I87</f>
        <v>0</v>
      </c>
      <c r="F87" s="20">
        <f>+'2023'!I87</f>
        <v>3000000000</v>
      </c>
      <c r="G87" s="20">
        <f>SUM(C87:F87)</f>
        <v>3000000000</v>
      </c>
      <c r="H87" s="40"/>
      <c r="I87" s="40"/>
      <c r="J87" s="40"/>
      <c r="K87" s="40"/>
    </row>
    <row r="88" spans="1:11" x14ac:dyDescent="0.25">
      <c r="A88" s="2" t="s">
        <v>533</v>
      </c>
      <c r="B88" s="3">
        <f t="shared" ref="B88:G88" si="38">+B89</f>
        <v>6</v>
      </c>
      <c r="C88" s="14">
        <f t="shared" si="38"/>
        <v>400000000</v>
      </c>
      <c r="D88" s="14">
        <f t="shared" si="38"/>
        <v>420000000</v>
      </c>
      <c r="E88" s="14">
        <f t="shared" si="38"/>
        <v>420000000</v>
      </c>
      <c r="F88" s="14">
        <f t="shared" si="38"/>
        <v>420000000</v>
      </c>
      <c r="G88" s="14">
        <f t="shared" si="38"/>
        <v>1660000000</v>
      </c>
      <c r="H88" s="40"/>
      <c r="I88" s="40"/>
      <c r="J88" s="40"/>
      <c r="K88" s="40"/>
    </row>
    <row r="89" spans="1:11" s="21" customFormat="1" x14ac:dyDescent="0.25">
      <c r="A89" s="19" t="s">
        <v>534</v>
      </c>
      <c r="B89" s="18">
        <v>6</v>
      </c>
      <c r="C89" s="20">
        <f>+'2020'!I89</f>
        <v>400000000</v>
      </c>
      <c r="D89" s="20">
        <f>+'2021'!I89</f>
        <v>420000000</v>
      </c>
      <c r="E89" s="20">
        <f>+'2022'!I89</f>
        <v>420000000</v>
      </c>
      <c r="F89" s="20">
        <f>+'2023'!I89</f>
        <v>420000000</v>
      </c>
      <c r="G89" s="20">
        <f>SUM(C89:F89)</f>
        <v>1660000000</v>
      </c>
      <c r="H89" s="40"/>
      <c r="I89" s="40"/>
      <c r="J89" s="40"/>
      <c r="K89" s="40"/>
    </row>
    <row r="90" spans="1:11" x14ac:dyDescent="0.25">
      <c r="A90" s="7" t="s">
        <v>420</v>
      </c>
      <c r="B90" s="11">
        <f t="shared" ref="B90:G90" si="39">+B91+B93+B95+B97</f>
        <v>5</v>
      </c>
      <c r="C90" s="29">
        <f t="shared" si="39"/>
        <v>532000000</v>
      </c>
      <c r="D90" s="29">
        <f t="shared" si="39"/>
        <v>62000000</v>
      </c>
      <c r="E90" s="29">
        <f t="shared" si="39"/>
        <v>0</v>
      </c>
      <c r="F90" s="29">
        <f t="shared" si="39"/>
        <v>37000000</v>
      </c>
      <c r="G90" s="29">
        <f t="shared" si="39"/>
        <v>631000000</v>
      </c>
      <c r="H90" s="40"/>
      <c r="I90" s="40"/>
      <c r="J90" s="40"/>
      <c r="K90" s="40"/>
    </row>
    <row r="91" spans="1:11" x14ac:dyDescent="0.25">
      <c r="A91" s="2" t="s">
        <v>537</v>
      </c>
      <c r="B91" s="3">
        <f t="shared" ref="B91:G91" si="40">+B92</f>
        <v>2</v>
      </c>
      <c r="C91" s="14">
        <f t="shared" si="40"/>
        <v>0</v>
      </c>
      <c r="D91" s="14">
        <f t="shared" si="40"/>
        <v>0</v>
      </c>
      <c r="E91" s="14">
        <f t="shared" si="40"/>
        <v>0</v>
      </c>
      <c r="F91" s="14">
        <f t="shared" si="40"/>
        <v>0</v>
      </c>
      <c r="G91" s="14">
        <f t="shared" si="40"/>
        <v>0</v>
      </c>
      <c r="H91" s="40"/>
      <c r="I91" s="40"/>
      <c r="J91" s="40"/>
      <c r="K91" s="40"/>
    </row>
    <row r="92" spans="1:11" s="21" customFormat="1" x14ac:dyDescent="0.25">
      <c r="A92" s="19" t="s">
        <v>538</v>
      </c>
      <c r="B92" s="18">
        <v>2</v>
      </c>
      <c r="C92" s="20">
        <f>+'2020'!I92</f>
        <v>0</v>
      </c>
      <c r="D92" s="20">
        <f>+'2021'!I92</f>
        <v>0</v>
      </c>
      <c r="E92" s="20">
        <f>+'2022'!I92</f>
        <v>0</v>
      </c>
      <c r="F92" s="20">
        <f>+'2023'!I92</f>
        <v>0</v>
      </c>
      <c r="G92" s="20">
        <f>SUM(C92:F92)</f>
        <v>0</v>
      </c>
      <c r="H92" s="40"/>
      <c r="I92" s="40"/>
      <c r="J92" s="40"/>
      <c r="K92" s="40"/>
    </row>
    <row r="93" spans="1:11" x14ac:dyDescent="0.25">
      <c r="A93" s="2" t="s">
        <v>543</v>
      </c>
      <c r="B93" s="3">
        <f t="shared" ref="B93:G93" si="41">+B94</f>
        <v>1</v>
      </c>
      <c r="C93" s="14">
        <f t="shared" si="41"/>
        <v>532000000</v>
      </c>
      <c r="D93" s="14">
        <f t="shared" si="41"/>
        <v>62000000</v>
      </c>
      <c r="E93" s="14">
        <f t="shared" si="41"/>
        <v>0</v>
      </c>
      <c r="F93" s="14">
        <f t="shared" si="41"/>
        <v>37000000</v>
      </c>
      <c r="G93" s="14">
        <f t="shared" si="41"/>
        <v>631000000</v>
      </c>
      <c r="H93" s="40"/>
      <c r="I93" s="40"/>
      <c r="J93" s="40"/>
      <c r="K93" s="40"/>
    </row>
    <row r="94" spans="1:11" s="37" customFormat="1" x14ac:dyDescent="0.25">
      <c r="A94" s="36" t="s">
        <v>854</v>
      </c>
      <c r="B94" s="34">
        <v>1</v>
      </c>
      <c r="C94" s="22">
        <f>+'2020'!I94</f>
        <v>532000000</v>
      </c>
      <c r="D94" s="22">
        <f>+'2021'!I94</f>
        <v>62000000</v>
      </c>
      <c r="E94" s="22">
        <f>+'2022'!I94</f>
        <v>0</v>
      </c>
      <c r="F94" s="22">
        <f>+'2023'!I94</f>
        <v>37000000</v>
      </c>
      <c r="G94" s="20">
        <f>SUM(C94:F94)</f>
        <v>631000000</v>
      </c>
      <c r="H94" s="40"/>
      <c r="I94" s="40"/>
      <c r="J94" s="40"/>
      <c r="K94" s="40"/>
    </row>
    <row r="95" spans="1:11" s="39" customFormat="1" x14ac:dyDescent="0.25">
      <c r="A95" s="38" t="s">
        <v>539</v>
      </c>
      <c r="B95" s="35">
        <f t="shared" ref="B95:G95" si="42">+B96</f>
        <v>1</v>
      </c>
      <c r="C95" s="17">
        <f t="shared" si="42"/>
        <v>0</v>
      </c>
      <c r="D95" s="17">
        <f t="shared" si="42"/>
        <v>0</v>
      </c>
      <c r="E95" s="17">
        <f t="shared" si="42"/>
        <v>0</v>
      </c>
      <c r="F95" s="17">
        <f t="shared" si="42"/>
        <v>0</v>
      </c>
      <c r="G95" s="17">
        <f t="shared" si="42"/>
        <v>0</v>
      </c>
      <c r="H95" s="40"/>
      <c r="I95" s="40"/>
      <c r="J95" s="40"/>
      <c r="K95" s="40"/>
    </row>
    <row r="96" spans="1:11" s="37" customFormat="1" x14ac:dyDescent="0.25">
      <c r="A96" s="36" t="s">
        <v>540</v>
      </c>
      <c r="B96" s="34">
        <v>1</v>
      </c>
      <c r="C96" s="22">
        <f>+'2020'!I96</f>
        <v>0</v>
      </c>
      <c r="D96" s="22">
        <f>+'2021'!I96</f>
        <v>0</v>
      </c>
      <c r="E96" s="22">
        <f>+'2022'!I96</f>
        <v>0</v>
      </c>
      <c r="F96" s="22">
        <f>+'2023'!I96</f>
        <v>0</v>
      </c>
      <c r="G96" s="20">
        <f>SUM(C96:F96)</f>
        <v>0</v>
      </c>
      <c r="H96" s="40"/>
      <c r="I96" s="40"/>
      <c r="J96" s="40"/>
      <c r="K96" s="40"/>
    </row>
    <row r="97" spans="1:11" s="39" customFormat="1" x14ac:dyDescent="0.25">
      <c r="A97" s="38" t="s">
        <v>541</v>
      </c>
      <c r="B97" s="35">
        <f t="shared" ref="B97:G97" si="43">+B98</f>
        <v>1</v>
      </c>
      <c r="C97" s="17">
        <f t="shared" si="43"/>
        <v>0</v>
      </c>
      <c r="D97" s="17">
        <f t="shared" si="43"/>
        <v>0</v>
      </c>
      <c r="E97" s="17">
        <f t="shared" si="43"/>
        <v>0</v>
      </c>
      <c r="F97" s="17">
        <f t="shared" si="43"/>
        <v>0</v>
      </c>
      <c r="G97" s="17">
        <f t="shared" si="43"/>
        <v>0</v>
      </c>
      <c r="H97" s="40"/>
      <c r="I97" s="40"/>
      <c r="J97" s="40"/>
      <c r="K97" s="40"/>
    </row>
    <row r="98" spans="1:11" s="37" customFormat="1" x14ac:dyDescent="0.25">
      <c r="A98" s="36" t="s">
        <v>542</v>
      </c>
      <c r="B98" s="34">
        <v>1</v>
      </c>
      <c r="C98" s="22">
        <f>+'2020'!I98</f>
        <v>0</v>
      </c>
      <c r="D98" s="22">
        <f>+'2021'!I98</f>
        <v>0</v>
      </c>
      <c r="E98" s="22">
        <f>+'2022'!I98</f>
        <v>0</v>
      </c>
      <c r="F98" s="22">
        <f>+'2023'!I98</f>
        <v>0</v>
      </c>
      <c r="G98" s="20">
        <f>SUM(C98:F98)</f>
        <v>0</v>
      </c>
      <c r="H98" s="40"/>
      <c r="I98" s="40"/>
      <c r="J98" s="40"/>
      <c r="K98" s="40"/>
    </row>
    <row r="99" spans="1:11" x14ac:dyDescent="0.25">
      <c r="A99" s="7" t="s">
        <v>548</v>
      </c>
      <c r="B99" s="11">
        <f t="shared" ref="B99:G100" si="44">+B100</f>
        <v>8</v>
      </c>
      <c r="C99" s="13">
        <f>+C100</f>
        <v>313378836</v>
      </c>
      <c r="D99" s="13">
        <f>+D100</f>
        <v>5134000000</v>
      </c>
      <c r="E99" s="13">
        <f>+E100</f>
        <v>79000000</v>
      </c>
      <c r="F99" s="13">
        <f>+F100</f>
        <v>79000000</v>
      </c>
      <c r="G99" s="13">
        <f>+G100</f>
        <v>5605378836</v>
      </c>
      <c r="H99" s="40"/>
      <c r="I99" s="40"/>
      <c r="J99" s="40"/>
      <c r="K99" s="40"/>
    </row>
    <row r="100" spans="1:11" x14ac:dyDescent="0.25">
      <c r="A100" s="2" t="s">
        <v>549</v>
      </c>
      <c r="B100" s="3">
        <f t="shared" si="44"/>
        <v>8</v>
      </c>
      <c r="C100" s="14">
        <f t="shared" si="44"/>
        <v>313378836</v>
      </c>
      <c r="D100" s="14">
        <f t="shared" si="44"/>
        <v>5134000000</v>
      </c>
      <c r="E100" s="14">
        <f t="shared" si="44"/>
        <v>79000000</v>
      </c>
      <c r="F100" s="14">
        <f t="shared" si="44"/>
        <v>79000000</v>
      </c>
      <c r="G100" s="14">
        <f t="shared" si="44"/>
        <v>5605378836</v>
      </c>
      <c r="H100" s="40"/>
      <c r="I100" s="40"/>
      <c r="J100" s="40"/>
      <c r="K100" s="40"/>
    </row>
    <row r="101" spans="1:11" s="37" customFormat="1" x14ac:dyDescent="0.25">
      <c r="A101" s="36" t="s">
        <v>855</v>
      </c>
      <c r="B101" s="34">
        <v>8</v>
      </c>
      <c r="C101" s="22">
        <f>+'2020'!I101</f>
        <v>313378836</v>
      </c>
      <c r="D101" s="22">
        <f>+'2021'!I101</f>
        <v>5134000000</v>
      </c>
      <c r="E101" s="22">
        <f>+'2022'!I101</f>
        <v>79000000</v>
      </c>
      <c r="F101" s="22">
        <f>+'2023'!I101</f>
        <v>79000000</v>
      </c>
      <c r="G101" s="20">
        <f>SUM(C101:F101)</f>
        <v>5605378836</v>
      </c>
      <c r="H101" s="40"/>
      <c r="I101" s="40"/>
      <c r="J101" s="40"/>
      <c r="K101" s="40"/>
    </row>
    <row r="102" spans="1:11" x14ac:dyDescent="0.25">
      <c r="A102" s="7" t="s">
        <v>37</v>
      </c>
      <c r="B102" s="11">
        <f t="shared" ref="B102:G103" si="45">+B103</f>
        <v>14</v>
      </c>
      <c r="C102" s="13">
        <f t="shared" si="45"/>
        <v>100000000</v>
      </c>
      <c r="D102" s="13">
        <f t="shared" si="45"/>
        <v>240000000</v>
      </c>
      <c r="E102" s="13">
        <f t="shared" si="45"/>
        <v>500000000</v>
      </c>
      <c r="F102" s="13">
        <f t="shared" si="45"/>
        <v>943000000</v>
      </c>
      <c r="G102" s="13">
        <f t="shared" si="45"/>
        <v>1783000000</v>
      </c>
      <c r="H102" s="40"/>
      <c r="I102" s="40"/>
      <c r="J102" s="40"/>
      <c r="K102" s="40"/>
    </row>
    <row r="103" spans="1:11" x14ac:dyDescent="0.25">
      <c r="A103" s="2" t="s">
        <v>856</v>
      </c>
      <c r="B103" s="3">
        <f t="shared" si="45"/>
        <v>14</v>
      </c>
      <c r="C103" s="14">
        <f t="shared" si="45"/>
        <v>100000000</v>
      </c>
      <c r="D103" s="14">
        <f t="shared" si="45"/>
        <v>240000000</v>
      </c>
      <c r="E103" s="14">
        <f t="shared" si="45"/>
        <v>500000000</v>
      </c>
      <c r="F103" s="14">
        <f t="shared" si="45"/>
        <v>943000000</v>
      </c>
      <c r="G103" s="14">
        <f t="shared" si="45"/>
        <v>1783000000</v>
      </c>
      <c r="H103" s="40"/>
      <c r="I103" s="40"/>
      <c r="J103" s="40"/>
      <c r="K103" s="40"/>
    </row>
    <row r="104" spans="1:11" s="21" customFormat="1" x14ac:dyDescent="0.25">
      <c r="A104" s="19" t="s">
        <v>550</v>
      </c>
      <c r="B104" s="18">
        <v>14</v>
      </c>
      <c r="C104" s="20">
        <f>+'2020'!I104</f>
        <v>100000000</v>
      </c>
      <c r="D104" s="20">
        <f>+'2021'!I104</f>
        <v>240000000</v>
      </c>
      <c r="E104" s="20">
        <f>+'2022'!I104</f>
        <v>500000000</v>
      </c>
      <c r="F104" s="20">
        <f>+'2023'!I104</f>
        <v>943000000</v>
      </c>
      <c r="G104" s="20">
        <f>SUM(C104:F104)</f>
        <v>1783000000</v>
      </c>
      <c r="H104" s="40"/>
      <c r="I104" s="40"/>
      <c r="J104" s="40"/>
      <c r="K104" s="40"/>
    </row>
    <row r="105" spans="1:11" x14ac:dyDescent="0.25">
      <c r="A105" s="7" t="s">
        <v>544</v>
      </c>
      <c r="B105" s="11">
        <f t="shared" ref="B105:G105" si="46">+B106</f>
        <v>2</v>
      </c>
      <c r="C105" s="13">
        <f t="shared" si="46"/>
        <v>300000000</v>
      </c>
      <c r="D105" s="13">
        <f t="shared" si="46"/>
        <v>0</v>
      </c>
      <c r="E105" s="13">
        <f t="shared" si="46"/>
        <v>100000000</v>
      </c>
      <c r="F105" s="13">
        <f t="shared" si="46"/>
        <v>291000000</v>
      </c>
      <c r="G105" s="13">
        <f t="shared" si="46"/>
        <v>691000000</v>
      </c>
      <c r="H105" s="40"/>
      <c r="I105" s="40"/>
      <c r="J105" s="40"/>
      <c r="K105" s="40"/>
    </row>
    <row r="106" spans="1:11" x14ac:dyDescent="0.25">
      <c r="A106" s="2" t="s">
        <v>545</v>
      </c>
      <c r="B106" s="3">
        <f t="shared" ref="B106:G106" si="47">SUM(B107:B108)</f>
        <v>2</v>
      </c>
      <c r="C106" s="31">
        <f t="shared" si="47"/>
        <v>300000000</v>
      </c>
      <c r="D106" s="31">
        <f t="shared" si="47"/>
        <v>0</v>
      </c>
      <c r="E106" s="31">
        <f t="shared" si="47"/>
        <v>100000000</v>
      </c>
      <c r="F106" s="31">
        <f t="shared" si="47"/>
        <v>291000000</v>
      </c>
      <c r="G106" s="31">
        <f t="shared" si="47"/>
        <v>691000000</v>
      </c>
      <c r="H106" s="40"/>
      <c r="I106" s="40"/>
      <c r="J106" s="40"/>
      <c r="K106" s="40"/>
    </row>
    <row r="107" spans="1:11" s="21" customFormat="1" x14ac:dyDescent="0.25">
      <c r="A107" s="19" t="s">
        <v>547</v>
      </c>
      <c r="B107" s="18">
        <v>1</v>
      </c>
      <c r="C107" s="20">
        <f>+'2020'!I107</f>
        <v>0</v>
      </c>
      <c r="D107" s="20">
        <f>+'2021'!I107</f>
        <v>0</v>
      </c>
      <c r="E107" s="20">
        <f>+'2022'!I107</f>
        <v>0</v>
      </c>
      <c r="F107" s="20">
        <f>+'2023'!I107</f>
        <v>0</v>
      </c>
      <c r="G107" s="20">
        <f>SUM(C107:F107)</f>
        <v>0</v>
      </c>
      <c r="H107" s="40"/>
      <c r="I107" s="40"/>
      <c r="J107" s="40"/>
      <c r="K107" s="40"/>
    </row>
    <row r="108" spans="1:11" s="21" customFormat="1" x14ac:dyDescent="0.25">
      <c r="A108" s="19" t="s">
        <v>546</v>
      </c>
      <c r="B108" s="18">
        <v>1</v>
      </c>
      <c r="C108" s="20">
        <f>+'2020'!I108</f>
        <v>300000000</v>
      </c>
      <c r="D108" s="20">
        <f>+'2021'!I108</f>
        <v>0</v>
      </c>
      <c r="E108" s="20">
        <f>+'2022'!I108</f>
        <v>100000000</v>
      </c>
      <c r="F108" s="20">
        <f>+'2023'!I108</f>
        <v>291000000</v>
      </c>
      <c r="G108" s="20">
        <f>SUM(C108:F108)</f>
        <v>691000000</v>
      </c>
      <c r="H108" s="40"/>
      <c r="I108" s="40"/>
      <c r="J108" s="40"/>
      <c r="K108" s="40"/>
    </row>
    <row r="109" spans="1:11" x14ac:dyDescent="0.25">
      <c r="A109" s="1" t="s">
        <v>30</v>
      </c>
      <c r="B109" s="3">
        <f t="shared" ref="B109:G109" si="48">+B2+B32+B64+B80</f>
        <v>288</v>
      </c>
      <c r="C109" s="31">
        <f t="shared" si="48"/>
        <v>14953920895.51</v>
      </c>
      <c r="D109" s="31">
        <f t="shared" si="48"/>
        <v>56445000000</v>
      </c>
      <c r="E109" s="31">
        <f t="shared" si="48"/>
        <v>67650000000</v>
      </c>
      <c r="F109" s="31">
        <f t="shared" si="48"/>
        <v>42005000000</v>
      </c>
      <c r="G109" s="31">
        <f t="shared" si="48"/>
        <v>181053920895.50998</v>
      </c>
      <c r="H109" s="40"/>
      <c r="I109" s="40"/>
      <c r="J109" s="40"/>
      <c r="K109" s="40"/>
    </row>
    <row r="110" spans="1:11" x14ac:dyDescent="0.25">
      <c r="H110" s="40"/>
      <c r="I110" s="40"/>
      <c r="J110" s="40"/>
      <c r="K110" s="40"/>
    </row>
    <row r="111" spans="1:11" x14ac:dyDescent="0.25">
      <c r="C111" s="14">
        <f>+C113-C109</f>
        <v>0</v>
      </c>
      <c r="D111" s="14">
        <f>+D113-D109</f>
        <v>0</v>
      </c>
      <c r="E111" s="14">
        <f>+E113-E109</f>
        <v>0</v>
      </c>
      <c r="F111" s="14">
        <f>+F113-F109</f>
        <v>0</v>
      </c>
      <c r="G111" s="14">
        <f>+G113-G109</f>
        <v>0</v>
      </c>
      <c r="H111" s="40"/>
      <c r="I111" s="40"/>
      <c r="J111" s="40"/>
      <c r="K111" s="40"/>
    </row>
    <row r="112" spans="1:11" x14ac:dyDescent="0.25">
      <c r="H112" s="40"/>
    </row>
    <row r="113" spans="3:8" ht="18.75" x14ac:dyDescent="0.3">
      <c r="C113" s="124">
        <v>14953920895.51</v>
      </c>
      <c r="D113" s="124">
        <v>56445000000</v>
      </c>
      <c r="E113" s="124">
        <v>67650000000</v>
      </c>
      <c r="F113" s="124">
        <v>42005000000</v>
      </c>
      <c r="G113" s="124">
        <v>181053920895.50998</v>
      </c>
      <c r="H113" s="40"/>
    </row>
    <row r="114" spans="3:8" x14ac:dyDescent="0.25">
      <c r="D114" s="123"/>
    </row>
  </sheetData>
  <autoFilter ref="A1:J111"/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CCFC9CCFCC4A4DBD5EFC826FD3BB5C" ma:contentTypeVersion="5" ma:contentTypeDescription="Crear nuevo documento." ma:contentTypeScope="" ma:versionID="eef1e054a66bf81597b11302df37edb7">
  <xsd:schema xmlns:xsd="http://www.w3.org/2001/XMLSchema" xmlns:xs="http://www.w3.org/2001/XMLSchema" xmlns:p="http://schemas.microsoft.com/office/2006/metadata/properties" xmlns:ns2="2985bb4b-4701-49be-b6af-cb425f14ffe8" xmlns:ns3="2e621e4f-89e6-46b1-8b21-42e6895f91f7" xmlns:ns4="2c4c7cdd-dbad-4375-b2d4-90bcf03ae34b" targetNamespace="http://schemas.microsoft.com/office/2006/metadata/properties" ma:root="true" ma:fieldsID="dc09e6701bb9f5be700e566734ebfb3a" ns2:_="" ns3:_="" ns4:_="">
    <xsd:import namespace="2985bb4b-4701-49be-b6af-cb425f14ffe8"/>
    <xsd:import namespace="2e621e4f-89e6-46b1-8b21-42e6895f91f7"/>
    <xsd:import namespace="2c4c7cdd-dbad-4375-b2d4-90bcf03ae34b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3:PLAN_x0020_BASICO_x0020_DE_x0020_ORDENAMIENTO_x0020_TERRITORIAL"/>
                <xsd:element ref="ns4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Anticorrupción"/>
          <xsd:enumeration value="Plan Estratégico Institucional"/>
          <xsd:enumeration value="Plan Anual de Adquisiciones"/>
          <xsd:enumeration value="Seguimiento a Planes"/>
          <xsd:enumeration value="Plan de Desarrollo Municip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621e4f-89e6-46b1-8b21-42e6895f91f7" elementFormDefault="qualified">
    <xsd:import namespace="http://schemas.microsoft.com/office/2006/documentManagement/types"/>
    <xsd:import namespace="http://schemas.microsoft.com/office/infopath/2007/PartnerControls"/>
    <xsd:element name="PLAN_x0020_BASICO_x0020_DE_x0020_ORDENAMIENTO_x0020_TERRITORIAL" ma:index="11" ma:displayName="PLAN BASICO DE ORDENAMIENTO TERRITORIAL" ma:internalName="PLAN_x0020_BASICO_x0020_DE_x0020_ORDENAMIENTO_x0020_TERRITORIA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4c7cdd-dbad-4375-b2d4-90bcf03ae34b" elementFormDefault="qualified">
    <xsd:import namespace="http://schemas.microsoft.com/office/2006/documentManagement/types"/>
    <xsd:import namespace="http://schemas.microsoft.com/office/infopath/2007/PartnerControls"/>
    <xsd:element name="A_x00f1_o" ma:index="12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18 de Diciembre 2020</Fecha>
    <Clasificaci_x00f3_n xmlns="2985bb4b-4701-49be-b6af-cb425f14ffe8">Plan Estratégico Institucional</Clasificaci_x00f3_n>
    <Descripci_x00f3_n xmlns="2985bb4b-4701-49be-b6af-cb425f14ffe8">PLAN PLURIANUAL DE INVERSIONES 2020</Descripci_x00f3_n>
    <PLAN_x0020_BASICO_x0020_DE_x0020_ORDENAMIENTO_x0020_TERRITORIAL xmlns="2e621e4f-89e6-46b1-8b21-42e6895f91f7"/>
    <A_x00f1_o xmlns="2c4c7cdd-dbad-4375-b2d4-90bcf03ae34b" xsi:nil="true"/>
  </documentManagement>
</p:properties>
</file>

<file path=customXml/itemProps1.xml><?xml version="1.0" encoding="utf-8"?>
<ds:datastoreItem xmlns:ds="http://schemas.openxmlformats.org/officeDocument/2006/customXml" ds:itemID="{4ADD3B50-348A-44F7-BB70-60E8E565F1C2}"/>
</file>

<file path=customXml/itemProps2.xml><?xml version="1.0" encoding="utf-8"?>
<ds:datastoreItem xmlns:ds="http://schemas.openxmlformats.org/officeDocument/2006/customXml" ds:itemID="{247EB32D-2AEE-4BCA-917E-D57749E946B3}"/>
</file>

<file path=customXml/itemProps3.xml><?xml version="1.0" encoding="utf-8"?>
<ds:datastoreItem xmlns:ds="http://schemas.openxmlformats.org/officeDocument/2006/customXml" ds:itemID="{0E85A50C-C53B-4EC3-9683-89AC9D9A63D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POAI 2020</vt:lpstr>
      <vt:lpstr>PLAN INDICATIVO PDD 2020-2023</vt:lpstr>
      <vt:lpstr>2020</vt:lpstr>
      <vt:lpstr>2021</vt:lpstr>
      <vt:lpstr>2022</vt:lpstr>
      <vt:lpstr>2023</vt:lpstr>
      <vt:lpstr>Total Cuatrenio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PLURIANUAL DE INVERSIONES 2020</dc:title>
  <dc:creator>DSEPP</dc:creator>
  <cp:lastModifiedBy>Jose Perez</cp:lastModifiedBy>
  <cp:lastPrinted>2020-07-05T03:06:47Z</cp:lastPrinted>
  <dcterms:created xsi:type="dcterms:W3CDTF">2016-01-13T20:38:42Z</dcterms:created>
  <dcterms:modified xsi:type="dcterms:W3CDTF">2020-12-18T19:46:55Z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0x01010057CCFC9CCFCC4A4DBD5EFC826FD3BB5C</vt:lpwstr>
  </property>
</Properties>
</file>